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updateLinks="never"/>
  <mc:AlternateContent xmlns:mc="http://schemas.openxmlformats.org/markup-compatibility/2006">
    <mc:Choice Requires="x15">
      <x15ac:absPath xmlns:x15ac="http://schemas.microsoft.com/office/spreadsheetml/2010/11/ac" url="H:\Weißmantel\Stadtrat\Stadtrat\SR-7.LP\2022_06_09\"/>
    </mc:Choice>
  </mc:AlternateContent>
  <xr:revisionPtr revIDLastSave="0" documentId="8_{4F028D4E-4C44-4721-B233-56E56CE2C929}" xr6:coauthVersionLast="47" xr6:coauthVersionMax="47" xr10:uidLastSave="{00000000-0000-0000-0000-000000000000}"/>
  <bookViews>
    <workbookView xWindow="28680" yWindow="-210" windowWidth="29040" windowHeight="15840" xr2:uid="{00000000-000D-0000-FFFF-FFFF00000000}"/>
  </bookViews>
  <sheets>
    <sheet name="PV Statur Quo" sheetId="1" r:id="rId1"/>
    <sheet name="PV 7,50 € Grundgebühr" sheetId="4" r:id="rId2"/>
    <sheet name="PV Verbr.geb. 1,83 € pro m³" sheetId="5" r:id="rId3"/>
    <sheet name="PV Verbr.geb. 2,00 € pro m³" sheetId="6" r:id="rId4"/>
    <sheet name="PV Mix Gebührenerhöhung" sheetId="7" r:id="rId5"/>
    <sheet name="Gebühren RaBu" sheetId="2" r:id="rId6"/>
    <sheet name="Preisblatt WRG" sheetId="3" r:id="rId7"/>
  </sheets>
  <definedNames>
    <definedName name="_xlnm.Print_Area" localSheetId="0">'PV Statur Quo'!$A$1:$J$64</definedName>
  </definedNames>
  <calcPr calcId="191028" iterate="1" iterateDelta="0.0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7" l="1"/>
  <c r="H60" i="7"/>
  <c r="H59" i="7"/>
  <c r="H55" i="7"/>
  <c r="H56" i="7" s="1"/>
  <c r="H57" i="7" s="1"/>
  <c r="H54" i="7"/>
  <c r="C54" i="7"/>
  <c r="H39" i="7"/>
  <c r="H60" i="6"/>
  <c r="C60" i="6"/>
  <c r="C62" i="6" s="1"/>
  <c r="H59" i="6"/>
  <c r="C59" i="6"/>
  <c r="C57" i="6"/>
  <c r="C56" i="6"/>
  <c r="H55" i="6"/>
  <c r="C55" i="6"/>
  <c r="H54" i="6"/>
  <c r="H56" i="6" s="1"/>
  <c r="H57" i="6" s="1"/>
  <c r="C54" i="6"/>
  <c r="H39" i="6"/>
  <c r="C39" i="6"/>
  <c r="H55" i="5"/>
  <c r="H54" i="5"/>
  <c r="C55" i="5"/>
  <c r="C54" i="5"/>
  <c r="H55" i="4"/>
  <c r="H54" i="4"/>
  <c r="H56" i="4" s="1"/>
  <c r="H57" i="4" s="1"/>
  <c r="C55" i="4"/>
  <c r="C56" i="4" s="1"/>
  <c r="C57" i="4" s="1"/>
  <c r="C54" i="4"/>
  <c r="H60" i="5"/>
  <c r="C62" i="5" s="1"/>
  <c r="C60" i="5"/>
  <c r="H59" i="5"/>
  <c r="C59" i="5"/>
  <c r="H39" i="5"/>
  <c r="C39" i="5"/>
  <c r="H60" i="4"/>
  <c r="C60" i="4"/>
  <c r="H59" i="4"/>
  <c r="C59" i="4"/>
  <c r="H39" i="4"/>
  <c r="C39" i="4"/>
  <c r="H54" i="1"/>
  <c r="H59" i="1"/>
  <c r="C59" i="1"/>
  <c r="C61" i="1" s="1"/>
  <c r="H58" i="1"/>
  <c r="C58" i="1"/>
  <c r="H55" i="1"/>
  <c r="H56" i="1" s="1"/>
  <c r="C54" i="1"/>
  <c r="H53" i="1"/>
  <c r="C53" i="1"/>
  <c r="C55" i="1" s="1"/>
  <c r="C56" i="1" s="1"/>
  <c r="H39" i="1"/>
  <c r="C39" i="1"/>
  <c r="C56" i="7" l="1"/>
  <c r="C57" i="7" s="1"/>
  <c r="H56" i="5"/>
  <c r="H57" i="5" s="1"/>
  <c r="C56" i="5"/>
  <c r="C57" i="5" s="1"/>
  <c r="C62" i="4"/>
  <c r="H33" i="7" l="1"/>
  <c r="C33" i="7"/>
  <c r="H32" i="7"/>
  <c r="H34" i="7" s="1"/>
  <c r="C32" i="7"/>
  <c r="H24" i="7"/>
  <c r="C24" i="7"/>
  <c r="H23" i="7"/>
  <c r="H25" i="7" s="1"/>
  <c r="C23" i="7"/>
  <c r="C25" i="7" s="1"/>
  <c r="C26" i="7" s="1"/>
  <c r="C39" i="7" s="1"/>
  <c r="H15" i="7"/>
  <c r="C15" i="7"/>
  <c r="H14" i="7"/>
  <c r="C14" i="7"/>
  <c r="I9" i="7"/>
  <c r="I24" i="7" s="1"/>
  <c r="D9" i="7"/>
  <c r="D33" i="7" s="1"/>
  <c r="I8" i="7"/>
  <c r="I32" i="7" s="1"/>
  <c r="D8" i="7"/>
  <c r="D23" i="7" s="1"/>
  <c r="H33" i="6"/>
  <c r="C33" i="6"/>
  <c r="H32" i="6"/>
  <c r="C32" i="6"/>
  <c r="C34" i="6" s="1"/>
  <c r="C35" i="6" s="1"/>
  <c r="H24" i="6"/>
  <c r="C24" i="6"/>
  <c r="H23" i="6"/>
  <c r="H25" i="6" s="1"/>
  <c r="C23" i="6"/>
  <c r="C25" i="6" s="1"/>
  <c r="C26" i="6" s="1"/>
  <c r="H15" i="6"/>
  <c r="C15" i="6"/>
  <c r="H14" i="6"/>
  <c r="C14" i="6"/>
  <c r="C16" i="6" s="1"/>
  <c r="C17" i="6" s="1"/>
  <c r="I9" i="6"/>
  <c r="I24" i="6" s="1"/>
  <c r="D9" i="6"/>
  <c r="D24" i="6" s="1"/>
  <c r="I8" i="6"/>
  <c r="I32" i="6" s="1"/>
  <c r="D8" i="6"/>
  <c r="D32" i="6" s="1"/>
  <c r="H33" i="5"/>
  <c r="C33" i="5"/>
  <c r="H32" i="5"/>
  <c r="H34" i="5" s="1"/>
  <c r="C32" i="5"/>
  <c r="C34" i="5" s="1"/>
  <c r="C35" i="5" s="1"/>
  <c r="H24" i="5"/>
  <c r="C24" i="5"/>
  <c r="H23" i="5"/>
  <c r="H25" i="5" s="1"/>
  <c r="C23" i="5"/>
  <c r="C25" i="5" s="1"/>
  <c r="C26" i="5" s="1"/>
  <c r="H15" i="5"/>
  <c r="C15" i="5"/>
  <c r="H14" i="5"/>
  <c r="C14" i="5"/>
  <c r="I9" i="5"/>
  <c r="I33" i="5" s="1"/>
  <c r="D9" i="5"/>
  <c r="D33" i="5" s="1"/>
  <c r="I8" i="5"/>
  <c r="I23" i="5" s="1"/>
  <c r="D8" i="5"/>
  <c r="D23" i="5" s="1"/>
  <c r="C60" i="7" l="1"/>
  <c r="C62" i="7" s="1"/>
  <c r="C59" i="7"/>
  <c r="D14" i="7"/>
  <c r="H16" i="7"/>
  <c r="H17" i="7" s="1"/>
  <c r="D32" i="7"/>
  <c r="D34" i="7" s="1"/>
  <c r="D35" i="7" s="1"/>
  <c r="H34" i="6"/>
  <c r="H37" i="6" s="1"/>
  <c r="H16" i="6"/>
  <c r="H17" i="6" s="1"/>
  <c r="E17" i="6" s="1"/>
  <c r="I32" i="5"/>
  <c r="I34" i="5" s="1"/>
  <c r="I35" i="5" s="1"/>
  <c r="D24" i="5"/>
  <c r="I14" i="5"/>
  <c r="I16" i="5" s="1"/>
  <c r="C16" i="5"/>
  <c r="C17" i="5" s="1"/>
  <c r="D25" i="5"/>
  <c r="D26" i="5" s="1"/>
  <c r="H16" i="5"/>
  <c r="H17" i="5" s="1"/>
  <c r="E17" i="5" s="1"/>
  <c r="I24" i="5"/>
  <c r="I25" i="5" s="1"/>
  <c r="C16" i="7"/>
  <c r="C17" i="7" s="1"/>
  <c r="D24" i="7"/>
  <c r="D25" i="7" s="1"/>
  <c r="D26" i="7" s="1"/>
  <c r="C34" i="7"/>
  <c r="C35" i="7" s="1"/>
  <c r="H26" i="7"/>
  <c r="E26" i="7" s="1"/>
  <c r="H28" i="7"/>
  <c r="H35" i="7"/>
  <c r="D15" i="7"/>
  <c r="I15" i="7"/>
  <c r="I23" i="7"/>
  <c r="I25" i="7" s="1"/>
  <c r="I33" i="7"/>
  <c r="I34" i="7" s="1"/>
  <c r="I14" i="7"/>
  <c r="D34" i="6"/>
  <c r="D35" i="6" s="1"/>
  <c r="H26" i="6"/>
  <c r="E26" i="6" s="1"/>
  <c r="H28" i="6"/>
  <c r="D23" i="6"/>
  <c r="D25" i="6" s="1"/>
  <c r="D26" i="6" s="1"/>
  <c r="D33" i="6"/>
  <c r="I15" i="6"/>
  <c r="I23" i="6"/>
  <c r="I25" i="6" s="1"/>
  <c r="I33" i="6"/>
  <c r="I34" i="6" s="1"/>
  <c r="D15" i="6"/>
  <c r="D14" i="6"/>
  <c r="D16" i="6" s="1"/>
  <c r="D17" i="6" s="1"/>
  <c r="I14" i="6"/>
  <c r="D14" i="5"/>
  <c r="D32" i="5"/>
  <c r="D34" i="5" s="1"/>
  <c r="D35" i="5" s="1"/>
  <c r="H26" i="5"/>
  <c r="E26" i="5" s="1"/>
  <c r="H28" i="5"/>
  <c r="H35" i="5"/>
  <c r="E35" i="5" s="1"/>
  <c r="H37" i="5"/>
  <c r="D15" i="5"/>
  <c r="I15" i="5"/>
  <c r="H33" i="4"/>
  <c r="C33" i="4"/>
  <c r="I32" i="4"/>
  <c r="H32" i="4"/>
  <c r="C32" i="4"/>
  <c r="H24" i="4"/>
  <c r="C24" i="4"/>
  <c r="H23" i="4"/>
  <c r="H25" i="4" s="1"/>
  <c r="C23" i="4"/>
  <c r="C25" i="4" s="1"/>
  <c r="C26" i="4" s="1"/>
  <c r="H15" i="4"/>
  <c r="C15" i="4"/>
  <c r="H14" i="4"/>
  <c r="C14" i="4"/>
  <c r="I9" i="4"/>
  <c r="I33" i="4" s="1"/>
  <c r="D9" i="4"/>
  <c r="D24" i="4" s="1"/>
  <c r="I8" i="4"/>
  <c r="I23" i="4" s="1"/>
  <c r="D8" i="4"/>
  <c r="D32" i="4" s="1"/>
  <c r="H33" i="1"/>
  <c r="H32" i="1"/>
  <c r="H24" i="1"/>
  <c r="H23" i="1"/>
  <c r="H15" i="1"/>
  <c r="H14" i="1"/>
  <c r="I9" i="1"/>
  <c r="I33" i="1" s="1"/>
  <c r="I8" i="1"/>
  <c r="I14" i="1" s="1"/>
  <c r="G19" i="3"/>
  <c r="G20" i="3"/>
  <c r="G21" i="3"/>
  <c r="G22" i="3"/>
  <c r="G23" i="3"/>
  <c r="G24" i="3"/>
  <c r="G25" i="3"/>
  <c r="G26" i="3"/>
  <c r="G18" i="3"/>
  <c r="D16" i="7" l="1"/>
  <c r="D17" i="7" s="1"/>
  <c r="H19" i="6"/>
  <c r="H35" i="6"/>
  <c r="E35" i="6" s="1"/>
  <c r="I26" i="5"/>
  <c r="F27" i="5"/>
  <c r="I28" i="5"/>
  <c r="H19" i="5"/>
  <c r="C16" i="4"/>
  <c r="C17" i="4" s="1"/>
  <c r="H34" i="1"/>
  <c r="H16" i="4"/>
  <c r="H17" i="4" s="1"/>
  <c r="I14" i="4"/>
  <c r="I24" i="4"/>
  <c r="I25" i="4" s="1"/>
  <c r="I26" i="4" s="1"/>
  <c r="H34" i="4"/>
  <c r="H35" i="4" s="1"/>
  <c r="H25" i="1"/>
  <c r="H26" i="1" s="1"/>
  <c r="I15" i="1"/>
  <c r="E17" i="7"/>
  <c r="H19" i="7"/>
  <c r="E35" i="7"/>
  <c r="H37" i="7"/>
  <c r="I37" i="7"/>
  <c r="F36" i="7"/>
  <c r="I35" i="7"/>
  <c r="I16" i="7"/>
  <c r="I26" i="7"/>
  <c r="I28" i="7"/>
  <c r="F27" i="7"/>
  <c r="I26" i="6"/>
  <c r="I28" i="6"/>
  <c r="F27" i="6"/>
  <c r="I16" i="6"/>
  <c r="I37" i="6"/>
  <c r="F36" i="6"/>
  <c r="I35" i="6"/>
  <c r="I37" i="5"/>
  <c r="F36" i="5"/>
  <c r="D16" i="5"/>
  <c r="D17" i="5" s="1"/>
  <c r="I17" i="5"/>
  <c r="C34" i="4"/>
  <c r="C35" i="4" s="1"/>
  <c r="I34" i="4"/>
  <c r="H26" i="4"/>
  <c r="E26" i="4" s="1"/>
  <c r="H28" i="4"/>
  <c r="D15" i="4"/>
  <c r="D23" i="4"/>
  <c r="D25" i="4" s="1"/>
  <c r="D26" i="4" s="1"/>
  <c r="D33" i="4"/>
  <c r="D34" i="4" s="1"/>
  <c r="D35" i="4" s="1"/>
  <c r="I15" i="4"/>
  <c r="I16" i="4" s="1"/>
  <c r="D14" i="4"/>
  <c r="I23" i="1"/>
  <c r="I24" i="1"/>
  <c r="I32" i="1"/>
  <c r="I34" i="1" s="1"/>
  <c r="H35" i="1"/>
  <c r="G9" i="3"/>
  <c r="C33" i="1"/>
  <c r="C32" i="1"/>
  <c r="C24" i="1"/>
  <c r="C23" i="1"/>
  <c r="C25" i="1" s="1"/>
  <c r="C26" i="1" s="1"/>
  <c r="E26" i="1" s="1"/>
  <c r="C15" i="1"/>
  <c r="C14" i="1"/>
  <c r="D9" i="1"/>
  <c r="D24" i="1" s="1"/>
  <c r="D8" i="1"/>
  <c r="D14" i="1" s="1"/>
  <c r="G10" i="2"/>
  <c r="G8" i="2"/>
  <c r="E17" i="4" l="1"/>
  <c r="H19" i="4"/>
  <c r="C34" i="1"/>
  <c r="C35" i="1" s="1"/>
  <c r="E35" i="1" s="1"/>
  <c r="I19" i="7"/>
  <c r="F18" i="7"/>
  <c r="I17" i="7"/>
  <c r="I19" i="6"/>
  <c r="F18" i="6"/>
  <c r="I17" i="6"/>
  <c r="F18" i="5"/>
  <c r="I19" i="5"/>
  <c r="H37" i="4"/>
  <c r="E35" i="4"/>
  <c r="D16" i="4"/>
  <c r="D17" i="4" s="1"/>
  <c r="I17" i="4"/>
  <c r="F36" i="4"/>
  <c r="I35" i="4"/>
  <c r="I37" i="4"/>
  <c r="F27" i="4"/>
  <c r="I28" i="4"/>
  <c r="D15" i="1"/>
  <c r="D32" i="1"/>
  <c r="I35" i="1"/>
  <c r="D33" i="1"/>
  <c r="I25" i="1"/>
  <c r="D23" i="1"/>
  <c r="D25" i="1" s="1"/>
  <c r="D26" i="1" s="1"/>
  <c r="H37" i="1" l="1"/>
  <c r="I19" i="4"/>
  <c r="F18" i="4"/>
  <c r="D34" i="1"/>
  <c r="D35" i="1" s="1"/>
  <c r="I26" i="1"/>
  <c r="F27" i="1"/>
  <c r="H16" i="1"/>
  <c r="H17" i="1" s="1"/>
  <c r="C16" i="1"/>
  <c r="C17" i="1" s="1"/>
  <c r="F36" i="1" l="1"/>
  <c r="E17" i="1"/>
  <c r="D16" i="1"/>
  <c r="D17" i="1" s="1"/>
  <c r="H28" i="1"/>
  <c r="H19" i="1"/>
  <c r="I16" i="1"/>
  <c r="I17" i="1" l="1"/>
  <c r="F18" i="1"/>
  <c r="I28" i="1"/>
  <c r="I19" i="1"/>
  <c r="I37" i="1" l="1"/>
</calcChain>
</file>

<file path=xl/sharedStrings.xml><?xml version="1.0" encoding="utf-8"?>
<sst xmlns="http://schemas.openxmlformats.org/spreadsheetml/2006/main" count="548" uniqueCount="86">
  <si>
    <t>Stadt Radeburg</t>
  </si>
  <si>
    <t>Wirtschaftlichkeitsbetrachtung Beitritt zu einem Trinkwasserzweckverband</t>
  </si>
  <si>
    <t>hier: Regionaler Zweckverband Kommunale Wasserversorgung Riesa/Großenhain ((kurz: "RZV")</t>
  </si>
  <si>
    <t>Darstellung der definierten Vergleichgruppen</t>
  </si>
  <si>
    <t>Radeburg ab 01.01.2022:</t>
  </si>
  <si>
    <t>RZV/WRG ab 01.01.2022</t>
  </si>
  <si>
    <t xml:space="preserve">netto </t>
  </si>
  <si>
    <t>brutto</t>
  </si>
  <si>
    <t>Verbrauchsgebühr</t>
  </si>
  <si>
    <t xml:space="preserve">Mengenpreis </t>
  </si>
  <si>
    <t>Grundgebühr für Zähler Q3</t>
  </si>
  <si>
    <t>Grundpreis für Zähler Q3 = 4</t>
  </si>
  <si>
    <t>jährlicher Verbrauch</t>
  </si>
  <si>
    <t>Haushalt/Jahr in m³</t>
  </si>
  <si>
    <t xml:space="preserve">Mengenentgelt </t>
  </si>
  <si>
    <t xml:space="preserve">€-Differenz </t>
  </si>
  <si>
    <t>Grundentgelt WE/GE</t>
  </si>
  <si>
    <t>Summe ME+GE</t>
  </si>
  <si>
    <t>je m³ netto</t>
  </si>
  <si>
    <t>Preis/m³</t>
  </si>
  <si>
    <t>Preis-Faktor (brutto) =</t>
  </si>
  <si>
    <t>Mehrbelastung/Jahr</t>
  </si>
  <si>
    <t>definierter Vergleichpreis</t>
  </si>
  <si>
    <t>€/m³</t>
  </si>
  <si>
    <t>Fazit:</t>
  </si>
  <si>
    <t>die Zweckverbandslösung mit dem RZV (WRG) ist wirtschaftlich schlechter als der Status-Quo</t>
  </si>
  <si>
    <t>Vergleichsrechnungen bei unterschiedlichem Verbrauchsverhalten/Abnahmemengen</t>
  </si>
  <si>
    <t>der aktuelle TW-Gebühren in Radeburg mit den aktuellen TW-Entgelt der WRG</t>
  </si>
  <si>
    <t>Stadt Radeburg:</t>
  </si>
  <si>
    <t>Trinkwassergebührensatzung ab 01.01.2019</t>
  </si>
  <si>
    <t>WRG:</t>
  </si>
  <si>
    <t>Preisblatt Wassertarif</t>
  </si>
  <si>
    <t>Stand 01.01.2019</t>
  </si>
  <si>
    <t>verkaufte TW-Menge 2020:</t>
  </si>
  <si>
    <t>m³</t>
  </si>
  <si>
    <t>Anzahl aller aktiver Zähler</t>
  </si>
  <si>
    <t>pauschalierte Berechnung der (Netto)Gesamtkosten der Wasserversorgung in Radeburg im Jahr 2022</t>
  </si>
  <si>
    <t>Radeburg</t>
  </si>
  <si>
    <t>WRG</t>
  </si>
  <si>
    <t>€</t>
  </si>
  <si>
    <t>Verbrauchsentgelte</t>
  </si>
  <si>
    <t>monatliche Grundentgelte</t>
  </si>
  <si>
    <t>Gesamtkosten der Bürger</t>
  </si>
  <si>
    <t xml:space="preserve">spezifischer Wasserpreis </t>
  </si>
  <si>
    <t>definierte Vergleichsrechnung</t>
  </si>
  <si>
    <t>Gesamtkosten der Bürger zum definierten Vergleichspreis</t>
  </si>
  <si>
    <t>Minderbelastung der Bürger insgesamt</t>
  </si>
  <si>
    <t>ODER</t>
  </si>
  <si>
    <t>um diesen Betrag könnte die Betriebsführung teurer werden, damit sie preiswerter ist, als die Zweckverbandslösung</t>
  </si>
  <si>
    <t>Einschätzung</t>
  </si>
  <si>
    <t>eine Betriebsführung sollte bei den aktuellen Daten immer günstiger sein, als der Beitritt zu einem ZV</t>
  </si>
  <si>
    <t>die Zweckverbandslösung mit dem RZV (WRG) ist wirtschaftlich schlechter als bei einer Erhöhung</t>
  </si>
  <si>
    <t>der Grundgebühr um 2,50 €/Monat</t>
  </si>
  <si>
    <t>um diesen Betrag könnte die Betriebsführung noch teurer werden, damit sie preiswerter ist, als die Zweckverbandslösung</t>
  </si>
  <si>
    <t>eine Betriebsführung kann bis 393 T€ teurer sein, als bis hierhin berechnet</t>
  </si>
  <si>
    <t>die Zweckverbandslösung mit dem RZV (WRG) ist wirtschaftlich schlechter als bei Beibehaltung</t>
  </si>
  <si>
    <t>der Verbrauchsgebühr, die bis zum 31.Dezember 2021 galt</t>
  </si>
  <si>
    <t>irrelevante Alternative</t>
  </si>
  <si>
    <t>der Verbrauchsgebühr auf 2,00 €/m³</t>
  </si>
  <si>
    <t xml:space="preserve">die Zweckverbandslösung mit dem RZV (WRG) ist bei einer gleichzeitigen Erhöhung der </t>
  </si>
  <si>
    <t>Verbrauchsgebühr auf 2,00 €/m³ und der Grundgebühr auf 10,00 €/Monat wirtschaftlich besser</t>
  </si>
  <si>
    <t>bei dieser Konstellation würden die Bürger in etwa gleichbelastet</t>
  </si>
  <si>
    <t>bei diesem Gebührenverhältnis wären die Einnahmen der Stadt Radeburg bezogen auf den Status-Quo</t>
  </si>
  <si>
    <t>582 T€ höher</t>
  </si>
  <si>
    <t>TW-Gebühren in Radeburg gem. TW-Gebührensatzung vom 07.03.2019</t>
  </si>
  <si>
    <t>netto</t>
  </si>
  <si>
    <t>Verbrauchsgebühr :</t>
  </si>
  <si>
    <t>vom 01.01.2019 bis 31.12.2021</t>
  </si>
  <si>
    <t>ab dem 01.01.2022</t>
  </si>
  <si>
    <t>monatliche Grundgebühr: (keine Änderung zum 01.01.2022)</t>
  </si>
  <si>
    <t xml:space="preserve">TW-Entgelte im Verbandsgebiet des RZV / Versorgungsgebiet der WRG </t>
  </si>
  <si>
    <t>gem. TW-Gebührensatzung vom 07.03.2019</t>
  </si>
  <si>
    <t>Mengenpreis:</t>
  </si>
  <si>
    <t>ab dem 01.01.2019</t>
  </si>
  <si>
    <t>(voraussichtlich stabil bis 31.12.2023)</t>
  </si>
  <si>
    <t>monatlicher Grundpreis: (keine Änderung zum 01.01.2022)</t>
  </si>
  <si>
    <t>bis Qn 2,5/Q3=4</t>
  </si>
  <si>
    <t>bis 200 m³</t>
  </si>
  <si>
    <t>ab 201 m³ bis 400 m³</t>
  </si>
  <si>
    <t>ab 401 m³ bis 1.000 m³</t>
  </si>
  <si>
    <t>ab 1.001 m³</t>
  </si>
  <si>
    <t>Qn 6/Q3=10</t>
  </si>
  <si>
    <t>Qn 10/Q3=16</t>
  </si>
  <si>
    <t>Qn 15/Q3=25/DN 50</t>
  </si>
  <si>
    <t>Qn 40/Q3=63/DN 80</t>
  </si>
  <si>
    <t>ab Qn 60/Q3=100/DN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</si>
</sst>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9BFB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4" fontId="0" fillId="0" borderId="0" xfId="0" applyNumberFormat="1" applyAlignment="1">
      <alignment horizontal="center"/>
    </xf>
    <xf numFmtId="4" fontId="0" fillId="0" borderId="0" xfId="0" applyNumberFormat="1"/>
    <xf numFmtId="4" fontId="1" fillId="0" borderId="0" xfId="0" applyNumberFormat="1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2" xfId="0" applyBorder="1"/>
    <xf numFmtId="0" fontId="0" fillId="0" borderId="9" xfId="0" applyBorder="1"/>
    <xf numFmtId="4" fontId="0" fillId="0" borderId="1" xfId="0" applyNumberForma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0" xfId="0" applyAlignment="1">
      <alignment horizontal="right"/>
    </xf>
    <xf numFmtId="0" fontId="5" fillId="0" borderId="0" xfId="0" applyFont="1"/>
    <xf numFmtId="0" fontId="0" fillId="3" borderId="5" xfId="0" applyFill="1" applyBorder="1"/>
    <xf numFmtId="164" fontId="3" fillId="3" borderId="2" xfId="0" applyNumberFormat="1" applyFont="1" applyFill="1" applyBorder="1" applyAlignment="1">
      <alignment horizontal="center"/>
    </xf>
    <xf numFmtId="0" fontId="0" fillId="3" borderId="8" xfId="0" applyFill="1" applyBorder="1"/>
    <xf numFmtId="0" fontId="0" fillId="4" borderId="5" xfId="0" applyFill="1" applyBorder="1"/>
    <xf numFmtId="0" fontId="0" fillId="4" borderId="8" xfId="0" applyFill="1" applyBorder="1"/>
    <xf numFmtId="164" fontId="3" fillId="4" borderId="2" xfId="0" applyNumberFormat="1" applyFont="1" applyFill="1" applyBorder="1" applyAlignment="1">
      <alignment horizontal="center"/>
    </xf>
    <xf numFmtId="0" fontId="0" fillId="5" borderId="5" xfId="0" applyFill="1" applyBorder="1"/>
    <xf numFmtId="0" fontId="0" fillId="5" borderId="8" xfId="0" applyFill="1" applyBorder="1"/>
    <xf numFmtId="164" fontId="3" fillId="5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4" fontId="0" fillId="0" borderId="1" xfId="0" applyNumberFormat="1" applyFill="1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2" fillId="5" borderId="1" xfId="0" applyFont="1" applyFill="1" applyBorder="1"/>
    <xf numFmtId="4" fontId="2" fillId="5" borderId="3" xfId="0" applyNumberFormat="1" applyFont="1" applyFill="1" applyBorder="1" applyAlignment="1">
      <alignment horizontal="center"/>
    </xf>
    <xf numFmtId="4" fontId="2" fillId="5" borderId="4" xfId="0" applyNumberFormat="1" applyFont="1" applyFill="1" applyBorder="1" applyAlignment="1">
      <alignment horizontal="center"/>
    </xf>
    <xf numFmtId="4" fontId="4" fillId="5" borderId="4" xfId="0" applyNumberFormat="1" applyFont="1" applyFill="1" applyBorder="1" applyAlignment="1">
      <alignment horizontal="center"/>
    </xf>
    <xf numFmtId="0" fontId="2" fillId="4" borderId="1" xfId="0" applyFont="1" applyFill="1" applyBorder="1"/>
    <xf numFmtId="4" fontId="2" fillId="4" borderId="3" xfId="0" applyNumberFormat="1" applyFont="1" applyFill="1" applyBorder="1" applyAlignment="1">
      <alignment horizontal="center"/>
    </xf>
    <xf numFmtId="4" fontId="2" fillId="4" borderId="4" xfId="0" applyNumberFormat="1" applyFont="1" applyFill="1" applyBorder="1" applyAlignment="1">
      <alignment horizontal="center"/>
    </xf>
    <xf numFmtId="4" fontId="4" fillId="4" borderId="4" xfId="0" applyNumberFormat="1" applyFont="1" applyFill="1" applyBorder="1" applyAlignment="1">
      <alignment horizontal="center"/>
    </xf>
    <xf numFmtId="0" fontId="2" fillId="3" borderId="1" xfId="0" applyFont="1" applyFill="1" applyBorder="1"/>
    <xf numFmtId="4" fontId="2" fillId="3" borderId="3" xfId="0" applyNumberFormat="1" applyFont="1" applyFill="1" applyBorder="1" applyAlignment="1">
      <alignment horizontal="center"/>
    </xf>
    <xf numFmtId="4" fontId="2" fillId="3" borderId="4" xfId="0" applyNumberFormat="1" applyFont="1" applyFill="1" applyBorder="1" applyAlignment="1">
      <alignment horizontal="center"/>
    </xf>
    <xf numFmtId="4" fontId="4" fillId="3" borderId="4" xfId="0" applyNumberFormat="1" applyFont="1" applyFill="1" applyBorder="1" applyAlignment="1">
      <alignment horizontal="center"/>
    </xf>
    <xf numFmtId="4" fontId="2" fillId="5" borderId="3" xfId="0" applyNumberFormat="1" applyFont="1" applyFill="1" applyBorder="1" applyAlignment="1">
      <alignment horizontal="right"/>
    </xf>
    <xf numFmtId="4" fontId="2" fillId="4" borderId="3" xfId="0" applyNumberFormat="1" applyFont="1" applyFill="1" applyBorder="1" applyAlignment="1">
      <alignment horizontal="right"/>
    </xf>
    <xf numFmtId="4" fontId="2" fillId="3" borderId="3" xfId="0" applyNumberFormat="1" applyFont="1" applyFill="1" applyBorder="1" applyAlignment="1">
      <alignment horizontal="right"/>
    </xf>
    <xf numFmtId="4" fontId="2" fillId="3" borderId="3" xfId="0" applyNumberFormat="1" applyFont="1" applyFill="1" applyBorder="1" applyAlignment="1">
      <alignment horizontal="left"/>
    </xf>
    <xf numFmtId="4" fontId="2" fillId="4" borderId="3" xfId="0" applyNumberFormat="1" applyFont="1" applyFill="1" applyBorder="1" applyAlignment="1">
      <alignment horizontal="left"/>
    </xf>
    <xf numFmtId="4" fontId="2" fillId="5" borderId="3" xfId="0" applyNumberFormat="1" applyFont="1" applyFill="1" applyBorder="1" applyAlignment="1">
      <alignment horizontal="left"/>
    </xf>
    <xf numFmtId="4" fontId="2" fillId="0" borderId="3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>
      <alignment horizontal="left"/>
    </xf>
    <xf numFmtId="4" fontId="0" fillId="0" borderId="0" xfId="0" applyNumberFormat="1" applyAlignment="1">
      <alignment horizontal="left"/>
    </xf>
    <xf numFmtId="0" fontId="6" fillId="6" borderId="1" xfId="0" applyFont="1" applyFill="1" applyBorder="1"/>
    <xf numFmtId="2" fontId="6" fillId="6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4" fontId="6" fillId="6" borderId="1" xfId="0" applyNumberFormat="1" applyFont="1" applyFill="1" applyBorder="1" applyAlignment="1">
      <alignment horizontal="center"/>
    </xf>
    <xf numFmtId="3" fontId="0" fillId="0" borderId="0" xfId="0" applyNumberFormat="1"/>
    <xf numFmtId="4" fontId="0" fillId="0" borderId="10" xfId="0" applyNumberFormat="1" applyBorder="1"/>
    <xf numFmtId="4" fontId="0" fillId="7" borderId="0" xfId="0" applyNumberFormat="1" applyFill="1"/>
    <xf numFmtId="4" fontId="0" fillId="0" borderId="0" xfId="0" applyNumberForma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7" fillId="0" borderId="0" xfId="0" applyFont="1"/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7" borderId="0" xfId="0" applyFill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9BFBF"/>
      <color rgb="FFF48888"/>
      <color rgb="FFF27A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190499</xdr:rowOff>
    </xdr:from>
    <xdr:to>
      <xdr:col>6</xdr:col>
      <xdr:colOff>756686</xdr:colOff>
      <xdr:row>27</xdr:row>
      <xdr:rowOff>142874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45176D87-DEDD-496D-AFFE-0FC1E8B70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857499"/>
          <a:ext cx="4566686" cy="2428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3"/>
  <sheetViews>
    <sheetView tabSelected="1" zoomScaleNormal="100" workbookViewId="0"/>
  </sheetViews>
  <sheetFormatPr baseColWidth="10" defaultColWidth="11.42578125" defaultRowHeight="15" x14ac:dyDescent="0.25"/>
  <cols>
    <col min="1" max="1" width="28" customWidth="1"/>
    <col min="2" max="2" width="8.7109375" customWidth="1"/>
    <col min="3" max="3" width="12.42578125" customWidth="1"/>
    <col min="6" max="6" width="27" customWidth="1"/>
    <col min="7" max="7" width="8.7109375" customWidth="1"/>
    <col min="8" max="8" width="13.28515625" bestFit="1" customWidth="1"/>
  </cols>
  <sheetData>
    <row r="1" spans="1:11" ht="15.75" x14ac:dyDescent="0.25">
      <c r="A1" s="1" t="s">
        <v>0</v>
      </c>
      <c r="B1" s="1" t="s">
        <v>1</v>
      </c>
      <c r="C1" s="1"/>
      <c r="D1" s="1"/>
    </row>
    <row r="2" spans="1:11" x14ac:dyDescent="0.25">
      <c r="B2" t="s">
        <v>2</v>
      </c>
    </row>
    <row r="3" spans="1:11" x14ac:dyDescent="0.25">
      <c r="A3" s="66"/>
      <c r="B3" s="67"/>
      <c r="C3" s="66"/>
      <c r="D3" s="66"/>
      <c r="E3" s="66"/>
      <c r="F3" s="66"/>
      <c r="G3" s="66"/>
      <c r="H3" s="65"/>
      <c r="I3" s="66"/>
    </row>
    <row r="4" spans="1:11" ht="15.75" x14ac:dyDescent="0.25">
      <c r="A4" s="69" t="s">
        <v>3</v>
      </c>
      <c r="B4" s="67"/>
      <c r="C4" s="68"/>
      <c r="D4" s="66"/>
      <c r="E4" s="66"/>
      <c r="F4" s="66"/>
      <c r="G4" s="66"/>
      <c r="H4" s="65"/>
      <c r="I4" s="66"/>
    </row>
    <row r="5" spans="1:11" x14ac:dyDescent="0.25">
      <c r="A5" s="66"/>
      <c r="B5" s="66"/>
      <c r="C5" s="66"/>
      <c r="D5" s="66"/>
      <c r="E5" s="66"/>
      <c r="F5" s="66"/>
      <c r="G5" s="66"/>
      <c r="H5" s="66"/>
      <c r="I5" s="66"/>
    </row>
    <row r="6" spans="1:11" ht="16.5" thickBot="1" x14ac:dyDescent="0.3">
      <c r="A6" s="1" t="s">
        <v>4</v>
      </c>
      <c r="F6" s="1" t="s">
        <v>5</v>
      </c>
    </row>
    <row r="7" spans="1:11" ht="15.75" thickBot="1" x14ac:dyDescent="0.3">
      <c r="A7" s="5"/>
      <c r="B7" s="5"/>
      <c r="C7" s="6" t="s">
        <v>6</v>
      </c>
      <c r="D7" s="6" t="s">
        <v>7</v>
      </c>
      <c r="F7" s="5"/>
      <c r="G7" s="5"/>
      <c r="H7" s="6" t="s">
        <v>6</v>
      </c>
      <c r="I7" s="6" t="s">
        <v>7</v>
      </c>
    </row>
    <row r="8" spans="1:11" ht="15.75" thickBot="1" x14ac:dyDescent="0.3">
      <c r="A8" s="5" t="s">
        <v>8</v>
      </c>
      <c r="B8" s="5"/>
      <c r="C8" s="6">
        <v>1.66</v>
      </c>
      <c r="D8" s="6">
        <f>ROUND(C8*1.07,2)</f>
        <v>1.78</v>
      </c>
      <c r="F8" s="5" t="s">
        <v>9</v>
      </c>
      <c r="G8" s="5"/>
      <c r="H8" s="32">
        <v>1.68</v>
      </c>
      <c r="I8" s="12">
        <f>ROUND(H8*1.07,2)</f>
        <v>1.8</v>
      </c>
      <c r="K8" s="31"/>
    </row>
    <row r="9" spans="1:11" ht="15.75" thickBot="1" x14ac:dyDescent="0.3">
      <c r="A9" s="5" t="s">
        <v>10</v>
      </c>
      <c r="B9" s="5"/>
      <c r="C9" s="7">
        <v>5</v>
      </c>
      <c r="D9" s="6">
        <f>ROUND(C9*1.07,2)</f>
        <v>5.35</v>
      </c>
      <c r="F9" s="5" t="s">
        <v>11</v>
      </c>
      <c r="G9" s="5"/>
      <c r="H9" s="12">
        <v>12.62</v>
      </c>
      <c r="I9" s="12">
        <f>ROUND(H9*1.07,2)</f>
        <v>13.5</v>
      </c>
    </row>
    <row r="10" spans="1:11" x14ac:dyDescent="0.25">
      <c r="A10" s="34"/>
      <c r="B10" s="8"/>
      <c r="C10" s="8"/>
      <c r="D10" s="34"/>
      <c r="E10" s="33"/>
      <c r="F10" s="34"/>
      <c r="G10" s="8"/>
      <c r="H10" s="8"/>
      <c r="I10" s="34"/>
    </row>
    <row r="11" spans="1:11" ht="15.75" thickBot="1" x14ac:dyDescent="0.3">
      <c r="A11" s="10"/>
      <c r="B11" s="35"/>
      <c r="C11" s="35"/>
      <c r="D11" s="10"/>
      <c r="E11" s="33"/>
      <c r="F11" s="10"/>
      <c r="G11" s="35"/>
      <c r="H11" s="35"/>
      <c r="I11" s="10"/>
    </row>
    <row r="12" spans="1:11" x14ac:dyDescent="0.25">
      <c r="A12" s="20" t="s">
        <v>12</v>
      </c>
      <c r="B12" s="8"/>
      <c r="C12" s="8"/>
      <c r="D12" s="9"/>
      <c r="F12" s="20" t="s">
        <v>12</v>
      </c>
      <c r="G12" s="8"/>
      <c r="H12" s="8"/>
      <c r="I12" s="9"/>
    </row>
    <row r="13" spans="1:11" ht="19.5" thickBot="1" x14ac:dyDescent="0.35">
      <c r="A13" s="22" t="s">
        <v>13</v>
      </c>
      <c r="B13" s="21">
        <v>30</v>
      </c>
      <c r="C13" s="10"/>
      <c r="D13" s="11"/>
      <c r="F13" s="22" t="s">
        <v>13</v>
      </c>
      <c r="G13" s="21">
        <v>30</v>
      </c>
      <c r="H13" s="10"/>
      <c r="I13" s="11"/>
    </row>
    <row r="14" spans="1:11" ht="15.75" thickBot="1" x14ac:dyDescent="0.3">
      <c r="A14" s="5" t="s">
        <v>8</v>
      </c>
      <c r="B14" s="6"/>
      <c r="C14" s="12">
        <f>B13*$C$8</f>
        <v>49.8</v>
      </c>
      <c r="D14" s="12">
        <f>B13*$D$8</f>
        <v>53.4</v>
      </c>
      <c r="F14" s="5" t="s">
        <v>14</v>
      </c>
      <c r="G14" s="6"/>
      <c r="H14" s="12">
        <f>G13*$H$8</f>
        <v>50.4</v>
      </c>
      <c r="I14" s="12">
        <f>G13*$I$8</f>
        <v>54</v>
      </c>
    </row>
    <row r="15" spans="1:11" ht="15.75" thickBot="1" x14ac:dyDescent="0.3">
      <c r="A15" s="5" t="s">
        <v>10</v>
      </c>
      <c r="B15" s="6"/>
      <c r="C15" s="12">
        <f>$C$9*12</f>
        <v>60</v>
      </c>
      <c r="D15" s="12">
        <f>$D$9*12</f>
        <v>64.199999999999989</v>
      </c>
      <c r="E15" s="29" t="s">
        <v>15</v>
      </c>
      <c r="F15" s="5" t="s">
        <v>16</v>
      </c>
      <c r="G15" s="6"/>
      <c r="H15" s="12">
        <f>$H$9*12</f>
        <v>151.44</v>
      </c>
      <c r="I15" s="12">
        <f>$I$9*12</f>
        <v>162</v>
      </c>
    </row>
    <row r="16" spans="1:11" ht="15.75" thickBot="1" x14ac:dyDescent="0.3">
      <c r="A16" s="13" t="s">
        <v>17</v>
      </c>
      <c r="B16" s="14"/>
      <c r="C16" s="15">
        <f>SUM(C14:C15)</f>
        <v>109.8</v>
      </c>
      <c r="D16" s="15">
        <f>SUM(D14:D15)</f>
        <v>117.6</v>
      </c>
      <c r="E16" s="29" t="s">
        <v>18</v>
      </c>
      <c r="F16" s="13" t="s">
        <v>17</v>
      </c>
      <c r="G16" s="14"/>
      <c r="H16" s="15">
        <f>SUM(H14:H15)</f>
        <v>201.84</v>
      </c>
      <c r="I16" s="15">
        <f>SUM(I14:I15)</f>
        <v>216</v>
      </c>
    </row>
    <row r="17" spans="1:13" ht="15.75" thickBot="1" x14ac:dyDescent="0.3">
      <c r="A17" s="13" t="s">
        <v>19</v>
      </c>
      <c r="B17" s="15"/>
      <c r="C17" s="12">
        <f>C16/B13</f>
        <v>3.6599999999999997</v>
      </c>
      <c r="D17" s="12">
        <f>D16/B13</f>
        <v>3.92</v>
      </c>
      <c r="E17" s="2">
        <f>H17-C17</f>
        <v>3.0680000000000001</v>
      </c>
      <c r="F17" s="13" t="s">
        <v>19</v>
      </c>
      <c r="G17" s="15"/>
      <c r="H17" s="12">
        <f>H16/G13</f>
        <v>6.7279999999999998</v>
      </c>
      <c r="I17" s="12">
        <f>I16/G13</f>
        <v>7.2</v>
      </c>
      <c r="J17" s="2"/>
      <c r="K17" s="2"/>
      <c r="L17" s="2"/>
      <c r="M17" s="2"/>
    </row>
    <row r="18" spans="1:13" ht="16.5" thickBot="1" x14ac:dyDescent="0.3">
      <c r="B18" s="4"/>
      <c r="C18" s="2"/>
      <c r="D18" s="54"/>
      <c r="E18" s="55" t="s">
        <v>20</v>
      </c>
      <c r="F18" s="56">
        <f>I16/D16</f>
        <v>1.8367346938775511</v>
      </c>
      <c r="G18" s="2"/>
      <c r="H18" s="2"/>
      <c r="I18" s="2"/>
      <c r="J18" s="2"/>
      <c r="K18" s="2"/>
      <c r="L18" s="2"/>
      <c r="M18" s="2"/>
    </row>
    <row r="19" spans="1:13" ht="19.5" thickBot="1" x14ac:dyDescent="0.35">
      <c r="A19" s="44" t="s">
        <v>21</v>
      </c>
      <c r="B19" s="45"/>
      <c r="C19" s="45"/>
      <c r="D19" s="45"/>
      <c r="E19" s="50"/>
      <c r="F19" s="51"/>
      <c r="G19" s="46"/>
      <c r="H19" s="47">
        <f>H16-C16</f>
        <v>92.04</v>
      </c>
      <c r="I19" s="47">
        <f>I16-D16</f>
        <v>98.4</v>
      </c>
      <c r="J19" s="2"/>
      <c r="K19" s="2"/>
      <c r="L19" s="2"/>
      <c r="M19" s="2"/>
    </row>
    <row r="20" spans="1:13" ht="15.75" thickBot="1" x14ac:dyDescent="0.3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3" t="s">
        <v>12</v>
      </c>
      <c r="B21" s="8"/>
      <c r="C21" s="8"/>
      <c r="D21" s="9"/>
      <c r="F21" s="23" t="s">
        <v>12</v>
      </c>
      <c r="G21" s="8"/>
      <c r="H21" s="8"/>
      <c r="I21" s="9"/>
      <c r="J21" s="2"/>
      <c r="K21" s="2"/>
      <c r="L21" s="2"/>
      <c r="M21" s="2"/>
    </row>
    <row r="22" spans="1:13" ht="19.5" thickBot="1" x14ac:dyDescent="0.35">
      <c r="A22" s="24" t="s">
        <v>13</v>
      </c>
      <c r="B22" s="25">
        <v>60</v>
      </c>
      <c r="C22" s="10"/>
      <c r="D22" s="11"/>
      <c r="F22" s="24" t="s">
        <v>13</v>
      </c>
      <c r="G22" s="25">
        <v>60</v>
      </c>
      <c r="H22" s="10"/>
      <c r="I22" s="11"/>
      <c r="J22" s="2"/>
      <c r="K22" s="2"/>
      <c r="L22" s="2"/>
      <c r="M22" s="2"/>
    </row>
    <row r="23" spans="1:13" ht="15.75" thickBot="1" x14ac:dyDescent="0.3">
      <c r="A23" s="5" t="s">
        <v>8</v>
      </c>
      <c r="B23" s="6"/>
      <c r="C23" s="12">
        <f>B22*$C$8</f>
        <v>99.6</v>
      </c>
      <c r="D23" s="12">
        <f>B22*$D$8</f>
        <v>106.8</v>
      </c>
      <c r="F23" s="5" t="s">
        <v>9</v>
      </c>
      <c r="G23" s="6"/>
      <c r="H23" s="12">
        <f>G22*$H$8</f>
        <v>100.8</v>
      </c>
      <c r="I23" s="12">
        <f>G22*$I$8</f>
        <v>108</v>
      </c>
      <c r="J23" s="2"/>
      <c r="K23" s="2"/>
      <c r="L23" s="2"/>
      <c r="M23" s="2"/>
    </row>
    <row r="24" spans="1:13" ht="15.75" thickBot="1" x14ac:dyDescent="0.3">
      <c r="A24" s="5" t="s">
        <v>10</v>
      </c>
      <c r="B24" s="6"/>
      <c r="C24" s="12">
        <f>$C$9*12</f>
        <v>60</v>
      </c>
      <c r="D24" s="12">
        <f>$D$9*12</f>
        <v>64.199999999999989</v>
      </c>
      <c r="E24" s="29" t="s">
        <v>15</v>
      </c>
      <c r="F24" s="5" t="s">
        <v>11</v>
      </c>
      <c r="G24" s="6"/>
      <c r="H24" s="12">
        <f>$H$9*12</f>
        <v>151.44</v>
      </c>
      <c r="I24" s="12">
        <f>$I$9*12</f>
        <v>162</v>
      </c>
      <c r="J24" s="2"/>
      <c r="K24" s="2"/>
      <c r="L24" s="2"/>
      <c r="M24" s="2"/>
    </row>
    <row r="25" spans="1:13" ht="15.75" thickBot="1" x14ac:dyDescent="0.3">
      <c r="A25" s="13" t="s">
        <v>17</v>
      </c>
      <c r="B25" s="14"/>
      <c r="C25" s="15">
        <f>SUM(C23:C24)</f>
        <v>159.6</v>
      </c>
      <c r="D25" s="15">
        <f>SUM(D23:D24)</f>
        <v>171</v>
      </c>
      <c r="E25" s="29" t="s">
        <v>18</v>
      </c>
      <c r="F25" s="13" t="s">
        <v>17</v>
      </c>
      <c r="G25" s="14"/>
      <c r="H25" s="15">
        <f>SUM(H23:H24)</f>
        <v>252.24</v>
      </c>
      <c r="I25" s="15">
        <f>SUM(I23:I24)</f>
        <v>270</v>
      </c>
      <c r="J25" s="2"/>
      <c r="K25" s="2"/>
      <c r="L25" s="2"/>
      <c r="M25" s="2"/>
    </row>
    <row r="26" spans="1:13" ht="15.75" thickBot="1" x14ac:dyDescent="0.3">
      <c r="A26" s="13" t="s">
        <v>19</v>
      </c>
      <c r="B26" s="15"/>
      <c r="C26" s="12">
        <f>C25/B22</f>
        <v>2.6599999999999997</v>
      </c>
      <c r="D26" s="12">
        <f>D25/B22</f>
        <v>2.85</v>
      </c>
      <c r="E26" s="2">
        <f>H26-C26</f>
        <v>1.544</v>
      </c>
      <c r="F26" s="13" t="s">
        <v>19</v>
      </c>
      <c r="G26" s="15"/>
      <c r="H26" s="12">
        <f>H25/G22</f>
        <v>4.2039999999999997</v>
      </c>
      <c r="I26" s="12">
        <f>I25/G22</f>
        <v>4.5</v>
      </c>
      <c r="J26" s="2"/>
      <c r="K26" s="2"/>
      <c r="L26" s="2"/>
      <c r="M26" s="2"/>
    </row>
    <row r="27" spans="1:13" ht="16.5" thickBot="1" x14ac:dyDescent="0.3">
      <c r="B27" s="4"/>
      <c r="C27" s="2"/>
      <c r="D27" s="54"/>
      <c r="E27" s="55" t="s">
        <v>20</v>
      </c>
      <c r="F27" s="56">
        <f>I25/D25</f>
        <v>1.5789473684210527</v>
      </c>
      <c r="G27" s="2"/>
      <c r="H27" s="2"/>
      <c r="I27" s="2"/>
      <c r="J27" s="2"/>
      <c r="K27" s="2"/>
      <c r="L27" s="2"/>
      <c r="M27" s="2"/>
    </row>
    <row r="28" spans="1:13" ht="19.5" thickBot="1" x14ac:dyDescent="0.35">
      <c r="A28" s="40" t="s">
        <v>21</v>
      </c>
      <c r="B28" s="41"/>
      <c r="C28" s="41"/>
      <c r="D28" s="41"/>
      <c r="E28" s="49"/>
      <c r="F28" s="52"/>
      <c r="G28" s="42"/>
      <c r="H28" s="43">
        <f>H25-C25</f>
        <v>92.640000000000015</v>
      </c>
      <c r="I28" s="43">
        <f>I25-D25</f>
        <v>99</v>
      </c>
      <c r="J28" s="2"/>
      <c r="K28" s="2"/>
      <c r="L28" s="2"/>
      <c r="M28" s="2"/>
    </row>
    <row r="29" spans="1:13" ht="15.75" thickBot="1" x14ac:dyDescent="0.3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6" t="s">
        <v>12</v>
      </c>
      <c r="B30" s="8"/>
      <c r="C30" s="8"/>
      <c r="D30" s="9"/>
      <c r="F30" s="26" t="s">
        <v>12</v>
      </c>
      <c r="G30" s="8"/>
      <c r="H30" s="8"/>
      <c r="I30" s="9"/>
      <c r="J30" s="2"/>
      <c r="K30" s="2"/>
      <c r="L30" s="2"/>
      <c r="M30" s="2"/>
    </row>
    <row r="31" spans="1:13" ht="19.5" thickBot="1" x14ac:dyDescent="0.35">
      <c r="A31" s="27" t="s">
        <v>13</v>
      </c>
      <c r="B31" s="28">
        <v>120</v>
      </c>
      <c r="C31" s="10"/>
      <c r="D31" s="11"/>
      <c r="F31" s="27" t="s">
        <v>13</v>
      </c>
      <c r="G31" s="28">
        <v>120</v>
      </c>
      <c r="H31" s="10"/>
      <c r="I31" s="11"/>
      <c r="J31" s="2"/>
      <c r="K31" s="2"/>
      <c r="L31" s="2"/>
      <c r="M31" s="2"/>
    </row>
    <row r="32" spans="1:13" ht="15.75" thickBot="1" x14ac:dyDescent="0.3">
      <c r="A32" s="5" t="s">
        <v>8</v>
      </c>
      <c r="B32" s="6"/>
      <c r="C32" s="12">
        <f>B31*$C$8</f>
        <v>199.2</v>
      </c>
      <c r="D32" s="12">
        <f>B31*$D$8</f>
        <v>213.6</v>
      </c>
      <c r="F32" s="5" t="s">
        <v>9</v>
      </c>
      <c r="G32" s="6"/>
      <c r="H32" s="12">
        <f>G31*$H$8</f>
        <v>201.6</v>
      </c>
      <c r="I32" s="12">
        <f>G31*$I$8</f>
        <v>216</v>
      </c>
      <c r="J32" s="2"/>
      <c r="K32" s="2"/>
      <c r="L32" s="2"/>
      <c r="M32" s="2"/>
    </row>
    <row r="33" spans="1:13" ht="15.75" thickBot="1" x14ac:dyDescent="0.3">
      <c r="A33" s="5" t="s">
        <v>10</v>
      </c>
      <c r="B33" s="6"/>
      <c r="C33" s="12">
        <f>$C$9*12</f>
        <v>60</v>
      </c>
      <c r="D33" s="12">
        <f>$D$9*12</f>
        <v>64.199999999999989</v>
      </c>
      <c r="E33" s="29" t="s">
        <v>15</v>
      </c>
      <c r="F33" s="5" t="s">
        <v>11</v>
      </c>
      <c r="G33" s="6"/>
      <c r="H33" s="12">
        <f>$H$9*12</f>
        <v>151.44</v>
      </c>
      <c r="I33" s="12">
        <f>$I$9*12</f>
        <v>162</v>
      </c>
      <c r="J33" s="2"/>
      <c r="K33" s="2"/>
      <c r="L33" s="2"/>
      <c r="M33" s="2"/>
    </row>
    <row r="34" spans="1:13" ht="15.75" thickBot="1" x14ac:dyDescent="0.3">
      <c r="A34" s="13" t="s">
        <v>17</v>
      </c>
      <c r="B34" s="14"/>
      <c r="C34" s="15">
        <f>SUM(C32:C33)</f>
        <v>259.2</v>
      </c>
      <c r="D34" s="15">
        <f>SUM(D32:D33)</f>
        <v>277.79999999999995</v>
      </c>
      <c r="E34" s="29" t="s">
        <v>18</v>
      </c>
      <c r="F34" s="13" t="s">
        <v>17</v>
      </c>
      <c r="G34" s="14"/>
      <c r="H34" s="15">
        <f>SUM(H32:H33)</f>
        <v>353.03999999999996</v>
      </c>
      <c r="I34" s="15">
        <f>SUM(I32:I33)</f>
        <v>378</v>
      </c>
      <c r="J34" s="2"/>
      <c r="K34" s="2"/>
      <c r="L34" s="2"/>
      <c r="M34" s="2"/>
    </row>
    <row r="35" spans="1:13" ht="15.75" thickBot="1" x14ac:dyDescent="0.3">
      <c r="A35" s="13" t="s">
        <v>19</v>
      </c>
      <c r="B35" s="15"/>
      <c r="C35" s="12">
        <f>C34/B31</f>
        <v>2.1599999999999997</v>
      </c>
      <c r="D35" s="12">
        <f>D34/B31</f>
        <v>2.3149999999999995</v>
      </c>
      <c r="E35" s="2">
        <f>H35-C35</f>
        <v>0.78200000000000003</v>
      </c>
      <c r="F35" s="13" t="s">
        <v>19</v>
      </c>
      <c r="G35" s="15"/>
      <c r="H35" s="12">
        <f>H34/G31</f>
        <v>2.9419999999999997</v>
      </c>
      <c r="I35" s="12">
        <f>I34/G31</f>
        <v>3.15</v>
      </c>
      <c r="J35" s="2"/>
      <c r="K35" s="2"/>
      <c r="L35" s="2"/>
      <c r="M35" s="2"/>
    </row>
    <row r="36" spans="1:13" ht="16.5" thickBot="1" x14ac:dyDescent="0.3">
      <c r="B36" s="4"/>
      <c r="C36" s="2"/>
      <c r="D36" s="54"/>
      <c r="E36" s="55" t="s">
        <v>20</v>
      </c>
      <c r="F36" s="56">
        <f>I34/D34</f>
        <v>1.3606911447084236</v>
      </c>
      <c r="G36" s="2"/>
      <c r="H36" s="2"/>
      <c r="I36" s="2"/>
      <c r="J36" s="2"/>
      <c r="K36" s="2"/>
      <c r="L36" s="2"/>
      <c r="M36" s="2"/>
    </row>
    <row r="37" spans="1:13" ht="19.5" thickBot="1" x14ac:dyDescent="0.35">
      <c r="A37" s="36" t="s">
        <v>21</v>
      </c>
      <c r="B37" s="37"/>
      <c r="C37" s="37"/>
      <c r="D37" s="37"/>
      <c r="E37" s="48"/>
      <c r="F37" s="53"/>
      <c r="G37" s="38"/>
      <c r="H37" s="39">
        <f>H34-C34</f>
        <v>93.839999999999975</v>
      </c>
      <c r="I37" s="39">
        <f>I34-D34</f>
        <v>100.20000000000005</v>
      </c>
      <c r="J37" s="2"/>
      <c r="K37" s="2"/>
      <c r="L37" s="2"/>
      <c r="M37" s="2"/>
    </row>
    <row r="38" spans="1:13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.75" x14ac:dyDescent="0.25">
      <c r="A39" s="1" t="s">
        <v>22</v>
      </c>
      <c r="B39" s="70"/>
      <c r="C39" s="70">
        <f>C26</f>
        <v>2.6599999999999997</v>
      </c>
      <c r="D39" s="70" t="s">
        <v>23</v>
      </c>
      <c r="E39" s="71"/>
      <c r="F39" s="72"/>
      <c r="G39" s="70"/>
      <c r="H39" s="70">
        <f>H26</f>
        <v>4.2039999999999997</v>
      </c>
      <c r="I39" s="70" t="s">
        <v>23</v>
      </c>
      <c r="J39" s="2"/>
      <c r="K39" s="2"/>
      <c r="L39" s="2"/>
      <c r="M39" s="2"/>
    </row>
    <row r="40" spans="1:13" ht="15.75" x14ac:dyDescent="0.25">
      <c r="A40" s="1"/>
      <c r="B40" s="70"/>
      <c r="C40" s="70"/>
      <c r="D40" s="70"/>
      <c r="E40" s="71"/>
      <c r="F40" s="72"/>
      <c r="G40" s="70"/>
      <c r="H40" s="70"/>
      <c r="I40" s="70"/>
      <c r="J40" s="2"/>
      <c r="K40" s="2"/>
      <c r="L40" s="2"/>
      <c r="M40" s="2"/>
    </row>
    <row r="41" spans="1:13" ht="15.75" x14ac:dyDescent="0.25">
      <c r="A41" s="1" t="s">
        <v>24</v>
      </c>
      <c r="B41" s="70"/>
      <c r="C41" s="73" t="s">
        <v>25</v>
      </c>
      <c r="D41" s="70"/>
      <c r="E41" s="71"/>
      <c r="F41" s="72"/>
      <c r="G41" s="70"/>
      <c r="H41" s="70"/>
      <c r="I41" s="70"/>
      <c r="J41" s="2"/>
      <c r="K41" s="2"/>
      <c r="L41" s="2"/>
      <c r="M41" s="2"/>
    </row>
    <row r="42" spans="1:13" x14ac:dyDescent="0.25">
      <c r="B42" s="5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5.75" x14ac:dyDescent="0.25">
      <c r="A43" s="17" t="s">
        <v>26</v>
      </c>
      <c r="B43" s="17"/>
      <c r="C43" s="17"/>
      <c r="D43" s="17"/>
      <c r="E43" s="16"/>
      <c r="F43" s="16"/>
      <c r="J43" s="2"/>
      <c r="K43" s="2"/>
      <c r="L43" s="2"/>
      <c r="M43" s="2"/>
    </row>
    <row r="44" spans="1:13" x14ac:dyDescent="0.25">
      <c r="A44" t="s">
        <v>27</v>
      </c>
      <c r="J44" s="2"/>
      <c r="K44" s="2"/>
      <c r="L44" s="2"/>
      <c r="M44" s="2"/>
    </row>
    <row r="45" spans="1:13" x14ac:dyDescent="0.25">
      <c r="A45" t="s">
        <v>28</v>
      </c>
      <c r="B45" t="s">
        <v>29</v>
      </c>
      <c r="J45" s="2"/>
      <c r="K45" s="2"/>
      <c r="L45" s="2"/>
      <c r="M45" s="2"/>
    </row>
    <row r="46" spans="1:13" x14ac:dyDescent="0.25">
      <c r="A46" t="s">
        <v>30</v>
      </c>
      <c r="B46" t="s">
        <v>31</v>
      </c>
      <c r="D46" t="s">
        <v>32</v>
      </c>
      <c r="J46" s="2"/>
      <c r="K46" s="2"/>
      <c r="L46" s="2"/>
      <c r="M46" s="2"/>
    </row>
    <row r="47" spans="1:13" x14ac:dyDescent="0.25">
      <c r="A47" t="s">
        <v>33</v>
      </c>
      <c r="B47" s="62">
        <v>377323</v>
      </c>
      <c r="C47" t="s">
        <v>34</v>
      </c>
      <c r="J47" s="2"/>
      <c r="K47" s="2"/>
      <c r="L47" s="2"/>
      <c r="M47" s="2"/>
    </row>
    <row r="48" spans="1:13" x14ac:dyDescent="0.25">
      <c r="A48" t="s">
        <v>35</v>
      </c>
      <c r="B48" s="62">
        <v>2100</v>
      </c>
      <c r="J48" s="3"/>
      <c r="K48" s="3"/>
      <c r="L48" s="3"/>
      <c r="M48" s="3"/>
    </row>
    <row r="49" spans="1:9" x14ac:dyDescent="0.25">
      <c r="B49" s="62"/>
    </row>
    <row r="50" spans="1:9" x14ac:dyDescent="0.25">
      <c r="A50" s="19" t="s">
        <v>36</v>
      </c>
      <c r="B50" s="62"/>
    </row>
    <row r="51" spans="1:9" x14ac:dyDescent="0.25">
      <c r="C51" s="18" t="s">
        <v>37</v>
      </c>
      <c r="H51" s="18" t="s">
        <v>38</v>
      </c>
    </row>
    <row r="52" spans="1:9" ht="15.75" thickBot="1" x14ac:dyDescent="0.3">
      <c r="B52" s="29" t="s">
        <v>39</v>
      </c>
      <c r="C52" s="18" t="s">
        <v>39</v>
      </c>
      <c r="G52" s="29" t="s">
        <v>39</v>
      </c>
      <c r="H52" s="18" t="s">
        <v>39</v>
      </c>
      <c r="I52" s="3"/>
    </row>
    <row r="53" spans="1:9" ht="15.75" thickBot="1" x14ac:dyDescent="0.3">
      <c r="A53" t="s">
        <v>40</v>
      </c>
      <c r="B53" s="6">
        <v>1.66</v>
      </c>
      <c r="C53" s="3">
        <f>B47*C8</f>
        <v>626356.17999999993</v>
      </c>
      <c r="G53" s="32">
        <v>1.68</v>
      </c>
      <c r="H53" s="3">
        <f>B47*H8</f>
        <v>633902.64</v>
      </c>
      <c r="I53" s="3"/>
    </row>
    <row r="54" spans="1:9" ht="15.75" thickBot="1" x14ac:dyDescent="0.3">
      <c r="A54" t="s">
        <v>41</v>
      </c>
      <c r="B54" s="7">
        <v>5</v>
      </c>
      <c r="C54" s="63">
        <f>B48*C9*12</f>
        <v>126000</v>
      </c>
      <c r="G54" s="12">
        <v>12.62</v>
      </c>
      <c r="H54" s="63">
        <f>B48*H9*12</f>
        <v>318024</v>
      </c>
      <c r="I54" s="3"/>
    </row>
    <row r="55" spans="1:9" x14ac:dyDescent="0.25">
      <c r="A55" t="s">
        <v>42</v>
      </c>
      <c r="C55" s="3">
        <f>SUM(C53:C54)</f>
        <v>752356.17999999993</v>
      </c>
      <c r="H55" s="3">
        <f>SUM(H53:H54)</f>
        <v>951926.64</v>
      </c>
      <c r="I55" s="3"/>
    </row>
    <row r="56" spans="1:9" x14ac:dyDescent="0.25">
      <c r="A56" t="s">
        <v>43</v>
      </c>
      <c r="C56">
        <f>ROUND(C55/B47,2)</f>
        <v>1.99</v>
      </c>
      <c r="D56" t="s">
        <v>23</v>
      </c>
      <c r="H56">
        <f>ROUND(H55/B47,2)</f>
        <v>2.52</v>
      </c>
      <c r="I56" t="s">
        <v>23</v>
      </c>
    </row>
    <row r="58" spans="1:9" x14ac:dyDescent="0.25">
      <c r="A58" s="19" t="s">
        <v>44</v>
      </c>
      <c r="C58" s="3">
        <f>C39</f>
        <v>2.6599999999999997</v>
      </c>
      <c r="D58" t="s">
        <v>23</v>
      </c>
      <c r="H58" s="3">
        <f>H39</f>
        <v>4.2039999999999997</v>
      </c>
      <c r="I58" t="s">
        <v>23</v>
      </c>
    </row>
    <row r="59" spans="1:9" ht="30" x14ac:dyDescent="0.25">
      <c r="A59" s="74" t="s">
        <v>45</v>
      </c>
      <c r="C59" s="3">
        <f>B47*C39</f>
        <v>1003679.1799999999</v>
      </c>
      <c r="D59" t="s">
        <v>39</v>
      </c>
      <c r="H59" s="3">
        <f>B47*H39</f>
        <v>1586265.892</v>
      </c>
      <c r="I59" s="3" t="s">
        <v>39</v>
      </c>
    </row>
    <row r="60" spans="1:9" x14ac:dyDescent="0.25">
      <c r="A60" s="74"/>
      <c r="C60" s="3"/>
      <c r="H60" s="3"/>
      <c r="I60" s="3"/>
    </row>
    <row r="61" spans="1:9" ht="30" x14ac:dyDescent="0.25">
      <c r="A61" s="74" t="s">
        <v>46</v>
      </c>
      <c r="C61" s="64">
        <f>C59-H59</f>
        <v>-582586.71200000006</v>
      </c>
      <c r="D61" t="s">
        <v>39</v>
      </c>
      <c r="E61" s="75" t="s">
        <v>47</v>
      </c>
      <c r="F61" s="76" t="s">
        <v>48</v>
      </c>
      <c r="G61" s="76"/>
      <c r="H61" s="76"/>
      <c r="I61" s="76"/>
    </row>
    <row r="62" spans="1:9" x14ac:dyDescent="0.25">
      <c r="D62" s="2"/>
      <c r="E62" s="2"/>
      <c r="F62" s="2"/>
      <c r="G62" s="2"/>
      <c r="H62" s="2"/>
      <c r="I62" s="2"/>
    </row>
    <row r="63" spans="1:9" x14ac:dyDescent="0.25">
      <c r="A63" t="s">
        <v>49</v>
      </c>
      <c r="C63" t="s">
        <v>50</v>
      </c>
      <c r="H63" s="3"/>
      <c r="I63" s="3"/>
    </row>
  </sheetData>
  <mergeCells count="1">
    <mergeCell ref="F61:I61"/>
  </mergeCells>
  <printOptions horizontalCentered="1" verticalCentered="1"/>
  <pageMargins left="0.70866141732283472" right="0.70866141732283472" top="0.59055118110236227" bottom="0.39370078740157483" header="0.31496062992125984" footer="0.31496062992125984"/>
  <pageSetup paperSize="9" scale="57" orientation="portrait" r:id="rId1"/>
  <headerFooter>
    <oddHeader>&amp;RAnlage 1
Seite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C98AF-A29C-4A54-8A29-14D536509D2D}">
  <sheetPr>
    <pageSetUpPr fitToPage="1"/>
  </sheetPr>
  <dimension ref="A1:M64"/>
  <sheetViews>
    <sheetView zoomScaleNormal="100" workbookViewId="0"/>
  </sheetViews>
  <sheetFormatPr baseColWidth="10" defaultColWidth="11.42578125" defaultRowHeight="15" x14ac:dyDescent="0.25"/>
  <cols>
    <col min="1" max="1" width="28" customWidth="1"/>
    <col min="2" max="2" width="8.7109375" customWidth="1"/>
    <col min="3" max="3" width="12.7109375" customWidth="1"/>
    <col min="6" max="6" width="27" customWidth="1"/>
    <col min="7" max="7" width="8.7109375" customWidth="1"/>
    <col min="8" max="8" width="11.7109375" bestFit="1" customWidth="1"/>
  </cols>
  <sheetData>
    <row r="1" spans="1:11" ht="15.75" x14ac:dyDescent="0.25">
      <c r="A1" s="1" t="s">
        <v>0</v>
      </c>
      <c r="B1" s="1" t="s">
        <v>1</v>
      </c>
      <c r="C1" s="1"/>
      <c r="D1" s="1"/>
    </row>
    <row r="2" spans="1:11" x14ac:dyDescent="0.25">
      <c r="B2" t="s">
        <v>2</v>
      </c>
    </row>
    <row r="3" spans="1:11" x14ac:dyDescent="0.25">
      <c r="A3" s="66"/>
      <c r="B3" s="67"/>
      <c r="C3" s="66"/>
      <c r="D3" s="66"/>
      <c r="E3" s="66"/>
      <c r="F3" s="66"/>
      <c r="G3" s="66"/>
      <c r="H3" s="65"/>
      <c r="I3" s="66"/>
    </row>
    <row r="4" spans="1:11" ht="15.75" x14ac:dyDescent="0.25">
      <c r="A4" s="69" t="s">
        <v>3</v>
      </c>
      <c r="B4" s="67"/>
      <c r="C4" s="68"/>
      <c r="D4" s="66"/>
      <c r="E4" s="66"/>
      <c r="F4" s="66"/>
      <c r="G4" s="66"/>
      <c r="H4" s="65"/>
      <c r="I4" s="66"/>
    </row>
    <row r="6" spans="1:11" ht="16.5" thickBot="1" x14ac:dyDescent="0.3">
      <c r="A6" s="1" t="s">
        <v>4</v>
      </c>
      <c r="F6" s="1" t="s">
        <v>5</v>
      </c>
    </row>
    <row r="7" spans="1:11" ht="15.75" thickBot="1" x14ac:dyDescent="0.3">
      <c r="A7" s="5"/>
      <c r="B7" s="5"/>
      <c r="C7" s="6" t="s">
        <v>6</v>
      </c>
      <c r="D7" s="6" t="s">
        <v>7</v>
      </c>
      <c r="F7" s="5"/>
      <c r="G7" s="5"/>
      <c r="H7" s="6" t="s">
        <v>6</v>
      </c>
      <c r="I7" s="6" t="s">
        <v>7</v>
      </c>
    </row>
    <row r="8" spans="1:11" ht="15.75" thickBot="1" x14ac:dyDescent="0.3">
      <c r="A8" s="5" t="s">
        <v>8</v>
      </c>
      <c r="B8" s="5"/>
      <c r="C8" s="6">
        <v>1.66</v>
      </c>
      <c r="D8" s="6">
        <f>ROUND(C8*1.07,2)</f>
        <v>1.78</v>
      </c>
      <c r="F8" s="5" t="s">
        <v>9</v>
      </c>
      <c r="G8" s="5"/>
      <c r="H8" s="32">
        <v>1.68</v>
      </c>
      <c r="I8" s="12">
        <f>ROUND(H8*1.07,2)</f>
        <v>1.8</v>
      </c>
      <c r="K8" s="31"/>
    </row>
    <row r="9" spans="1:11" ht="15.75" thickBot="1" x14ac:dyDescent="0.3">
      <c r="A9" s="58" t="s">
        <v>10</v>
      </c>
      <c r="B9" s="58"/>
      <c r="C9" s="59">
        <v>7.5</v>
      </c>
      <c r="D9" s="61">
        <f>ROUND(C9*1.07,2)</f>
        <v>8.0299999999999994</v>
      </c>
      <c r="F9" s="5" t="s">
        <v>11</v>
      </c>
      <c r="G9" s="5"/>
      <c r="H9" s="12">
        <v>12.62</v>
      </c>
      <c r="I9" s="12">
        <f>ROUND(H9*1.07,2)</f>
        <v>13.5</v>
      </c>
    </row>
    <row r="10" spans="1:11" x14ac:dyDescent="0.25">
      <c r="A10" s="34"/>
      <c r="B10" s="8"/>
      <c r="C10" s="8"/>
      <c r="D10" s="34"/>
      <c r="E10" s="33"/>
      <c r="F10" s="34"/>
      <c r="G10" s="8"/>
      <c r="H10" s="8"/>
      <c r="I10" s="34"/>
    </row>
    <row r="11" spans="1:11" ht="15.75" thickBot="1" x14ac:dyDescent="0.3">
      <c r="A11" s="10"/>
      <c r="B11" s="35"/>
      <c r="C11" s="35"/>
      <c r="D11" s="10"/>
      <c r="E11" s="33"/>
      <c r="F11" s="10"/>
      <c r="G11" s="35"/>
      <c r="H11" s="35"/>
      <c r="I11" s="10"/>
    </row>
    <row r="12" spans="1:11" x14ac:dyDescent="0.25">
      <c r="A12" s="20" t="s">
        <v>12</v>
      </c>
      <c r="B12" s="8"/>
      <c r="C12" s="8"/>
      <c r="D12" s="9"/>
      <c r="F12" s="20" t="s">
        <v>12</v>
      </c>
      <c r="G12" s="8"/>
      <c r="H12" s="8"/>
      <c r="I12" s="9"/>
    </row>
    <row r="13" spans="1:11" ht="19.5" thickBot="1" x14ac:dyDescent="0.35">
      <c r="A13" s="22" t="s">
        <v>13</v>
      </c>
      <c r="B13" s="21">
        <v>30</v>
      </c>
      <c r="C13" s="10"/>
      <c r="D13" s="11"/>
      <c r="F13" s="22" t="s">
        <v>13</v>
      </c>
      <c r="G13" s="21">
        <v>30</v>
      </c>
      <c r="H13" s="10"/>
      <c r="I13" s="11"/>
    </row>
    <row r="14" spans="1:11" ht="15.75" thickBot="1" x14ac:dyDescent="0.3">
      <c r="A14" s="5" t="s">
        <v>8</v>
      </c>
      <c r="B14" s="6"/>
      <c r="C14" s="12">
        <f>B13*$C$8</f>
        <v>49.8</v>
      </c>
      <c r="D14" s="12">
        <f>B13*$D$8</f>
        <v>53.4</v>
      </c>
      <c r="F14" s="5" t="s">
        <v>14</v>
      </c>
      <c r="G14" s="6"/>
      <c r="H14" s="12">
        <f>G13*$H$8</f>
        <v>50.4</v>
      </c>
      <c r="I14" s="12">
        <f>G13*$I$8</f>
        <v>54</v>
      </c>
    </row>
    <row r="15" spans="1:11" ht="15.75" thickBot="1" x14ac:dyDescent="0.3">
      <c r="A15" s="5" t="s">
        <v>10</v>
      </c>
      <c r="B15" s="6"/>
      <c r="C15" s="12">
        <f>$C$9*12</f>
        <v>90</v>
      </c>
      <c r="D15" s="12">
        <f>$D$9*12</f>
        <v>96.359999999999985</v>
      </c>
      <c r="E15" s="29" t="s">
        <v>15</v>
      </c>
      <c r="F15" s="5" t="s">
        <v>16</v>
      </c>
      <c r="G15" s="6"/>
      <c r="H15" s="12">
        <f>$H$9*12</f>
        <v>151.44</v>
      </c>
      <c r="I15" s="12">
        <f>$I$9*12</f>
        <v>162</v>
      </c>
    </row>
    <row r="16" spans="1:11" ht="15.75" thickBot="1" x14ac:dyDescent="0.3">
      <c r="A16" s="13" t="s">
        <v>17</v>
      </c>
      <c r="B16" s="14"/>
      <c r="C16" s="15">
        <f>SUM(C14:C15)</f>
        <v>139.80000000000001</v>
      </c>
      <c r="D16" s="15">
        <f>SUM(D14:D15)</f>
        <v>149.76</v>
      </c>
      <c r="E16" s="29" t="s">
        <v>18</v>
      </c>
      <c r="F16" s="13" t="s">
        <v>17</v>
      </c>
      <c r="G16" s="14"/>
      <c r="H16" s="15">
        <f>SUM(H14:H15)</f>
        <v>201.84</v>
      </c>
      <c r="I16" s="15">
        <f>SUM(I14:I15)</f>
        <v>216</v>
      </c>
    </row>
    <row r="17" spans="1:13" ht="15.75" thickBot="1" x14ac:dyDescent="0.3">
      <c r="A17" s="13" t="s">
        <v>19</v>
      </c>
      <c r="B17" s="15"/>
      <c r="C17" s="12">
        <f>C16/B13</f>
        <v>4.66</v>
      </c>
      <c r="D17" s="12">
        <f>D16/B13</f>
        <v>4.992</v>
      </c>
      <c r="E17" s="2">
        <f>H17-C17</f>
        <v>2.0679999999999996</v>
      </c>
      <c r="F17" s="13" t="s">
        <v>19</v>
      </c>
      <c r="G17" s="15"/>
      <c r="H17" s="12">
        <f>H16/G13</f>
        <v>6.7279999999999998</v>
      </c>
      <c r="I17" s="12">
        <f>I16/G13</f>
        <v>7.2</v>
      </c>
      <c r="J17" s="2"/>
      <c r="K17" s="2"/>
      <c r="L17" s="2"/>
      <c r="M17" s="2"/>
    </row>
    <row r="18" spans="1:13" ht="16.5" thickBot="1" x14ac:dyDescent="0.3">
      <c r="B18" s="4"/>
      <c r="C18" s="2"/>
      <c r="D18" s="54"/>
      <c r="E18" s="55" t="s">
        <v>20</v>
      </c>
      <c r="F18" s="56">
        <f>I16/D16</f>
        <v>1.4423076923076923</v>
      </c>
      <c r="G18" s="2"/>
      <c r="H18" s="2"/>
      <c r="I18" s="2"/>
      <c r="J18" s="2"/>
      <c r="K18" s="2"/>
      <c r="L18" s="2"/>
      <c r="M18" s="2"/>
    </row>
    <row r="19" spans="1:13" ht="19.5" thickBot="1" x14ac:dyDescent="0.35">
      <c r="A19" s="44" t="s">
        <v>21</v>
      </c>
      <c r="B19" s="45"/>
      <c r="C19" s="45"/>
      <c r="D19" s="45"/>
      <c r="E19" s="50"/>
      <c r="F19" s="51"/>
      <c r="G19" s="46"/>
      <c r="H19" s="47">
        <f>H16-C16</f>
        <v>62.039999999999992</v>
      </c>
      <c r="I19" s="47">
        <f>I16-D16</f>
        <v>66.240000000000009</v>
      </c>
      <c r="J19" s="2"/>
      <c r="K19" s="2"/>
      <c r="L19" s="2"/>
      <c r="M19" s="2"/>
    </row>
    <row r="20" spans="1:13" ht="15.75" thickBot="1" x14ac:dyDescent="0.3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3" t="s">
        <v>12</v>
      </c>
      <c r="B21" s="8"/>
      <c r="C21" s="8"/>
      <c r="D21" s="9"/>
      <c r="F21" s="23" t="s">
        <v>12</v>
      </c>
      <c r="G21" s="8"/>
      <c r="H21" s="8"/>
      <c r="I21" s="9"/>
      <c r="J21" s="2"/>
      <c r="K21" s="2"/>
      <c r="L21" s="2"/>
      <c r="M21" s="2"/>
    </row>
    <row r="22" spans="1:13" ht="19.5" thickBot="1" x14ac:dyDescent="0.35">
      <c r="A22" s="24" t="s">
        <v>13</v>
      </c>
      <c r="B22" s="25">
        <v>60</v>
      </c>
      <c r="C22" s="10"/>
      <c r="D22" s="11"/>
      <c r="F22" s="24" t="s">
        <v>13</v>
      </c>
      <c r="G22" s="25">
        <v>60</v>
      </c>
      <c r="H22" s="10"/>
      <c r="I22" s="11"/>
      <c r="J22" s="2"/>
      <c r="K22" s="2"/>
      <c r="L22" s="2"/>
      <c r="M22" s="2"/>
    </row>
    <row r="23" spans="1:13" ht="15.75" thickBot="1" x14ac:dyDescent="0.3">
      <c r="A23" s="5" t="s">
        <v>8</v>
      </c>
      <c r="B23" s="6"/>
      <c r="C23" s="12">
        <f>B22*$C$8</f>
        <v>99.6</v>
      </c>
      <c r="D23" s="12">
        <f>B22*$D$8</f>
        <v>106.8</v>
      </c>
      <c r="F23" s="5" t="s">
        <v>9</v>
      </c>
      <c r="G23" s="6"/>
      <c r="H23" s="12">
        <f>G22*$H$8</f>
        <v>100.8</v>
      </c>
      <c r="I23" s="12">
        <f>G22*$I$8</f>
        <v>108</v>
      </c>
      <c r="J23" s="2"/>
      <c r="K23" s="2"/>
      <c r="L23" s="2"/>
      <c r="M23" s="2"/>
    </row>
    <row r="24" spans="1:13" ht="15.75" thickBot="1" x14ac:dyDescent="0.3">
      <c r="A24" s="5" t="s">
        <v>10</v>
      </c>
      <c r="B24" s="6"/>
      <c r="C24" s="12">
        <f>$C$9*12</f>
        <v>90</v>
      </c>
      <c r="D24" s="12">
        <f>$D$9*12</f>
        <v>96.359999999999985</v>
      </c>
      <c r="E24" s="29" t="s">
        <v>15</v>
      </c>
      <c r="F24" s="5" t="s">
        <v>11</v>
      </c>
      <c r="G24" s="6"/>
      <c r="H24" s="12">
        <f>$H$9*12</f>
        <v>151.44</v>
      </c>
      <c r="I24" s="12">
        <f>$I$9*12</f>
        <v>162</v>
      </c>
      <c r="J24" s="2"/>
      <c r="K24" s="2"/>
      <c r="L24" s="2"/>
      <c r="M24" s="2"/>
    </row>
    <row r="25" spans="1:13" ht="15.75" thickBot="1" x14ac:dyDescent="0.3">
      <c r="A25" s="13" t="s">
        <v>17</v>
      </c>
      <c r="B25" s="14"/>
      <c r="C25" s="15">
        <f>SUM(C23:C24)</f>
        <v>189.6</v>
      </c>
      <c r="D25" s="15">
        <f>SUM(D23:D24)</f>
        <v>203.15999999999997</v>
      </c>
      <c r="E25" s="29" t="s">
        <v>18</v>
      </c>
      <c r="F25" s="13" t="s">
        <v>17</v>
      </c>
      <c r="G25" s="14"/>
      <c r="H25" s="15">
        <f>SUM(H23:H24)</f>
        <v>252.24</v>
      </c>
      <c r="I25" s="15">
        <f>SUM(I23:I24)</f>
        <v>270</v>
      </c>
      <c r="J25" s="2"/>
      <c r="K25" s="2"/>
      <c r="L25" s="2"/>
      <c r="M25" s="2"/>
    </row>
    <row r="26" spans="1:13" ht="15.75" thickBot="1" x14ac:dyDescent="0.3">
      <c r="A26" s="13" t="s">
        <v>19</v>
      </c>
      <c r="B26" s="15"/>
      <c r="C26" s="12">
        <f>C25/B22</f>
        <v>3.1599999999999997</v>
      </c>
      <c r="D26" s="12">
        <f>D25/B22</f>
        <v>3.3859999999999997</v>
      </c>
      <c r="E26" s="2">
        <f>H26-C26</f>
        <v>1.044</v>
      </c>
      <c r="F26" s="13" t="s">
        <v>19</v>
      </c>
      <c r="G26" s="15"/>
      <c r="H26" s="12">
        <f>H25/G22</f>
        <v>4.2039999999999997</v>
      </c>
      <c r="I26" s="12">
        <f>I25/G22</f>
        <v>4.5</v>
      </c>
      <c r="J26" s="2"/>
      <c r="K26" s="2"/>
      <c r="L26" s="2"/>
      <c r="M26" s="2"/>
    </row>
    <row r="27" spans="1:13" ht="16.5" thickBot="1" x14ac:dyDescent="0.3">
      <c r="B27" s="4"/>
      <c r="C27" s="2"/>
      <c r="D27" s="54"/>
      <c r="E27" s="55" t="s">
        <v>20</v>
      </c>
      <c r="F27" s="56">
        <f>I25/D25</f>
        <v>1.3290017720023628</v>
      </c>
      <c r="G27" s="2"/>
      <c r="H27" s="2"/>
      <c r="I27" s="2"/>
      <c r="J27" s="2"/>
      <c r="K27" s="2"/>
      <c r="L27" s="2"/>
      <c r="M27" s="2"/>
    </row>
    <row r="28" spans="1:13" ht="19.5" thickBot="1" x14ac:dyDescent="0.35">
      <c r="A28" s="40" t="s">
        <v>21</v>
      </c>
      <c r="B28" s="41"/>
      <c r="C28" s="41"/>
      <c r="D28" s="41"/>
      <c r="E28" s="49"/>
      <c r="F28" s="52"/>
      <c r="G28" s="42"/>
      <c r="H28" s="43">
        <f>H25-C25</f>
        <v>62.640000000000015</v>
      </c>
      <c r="I28" s="43">
        <f>I25-D25</f>
        <v>66.840000000000032</v>
      </c>
      <c r="J28" s="2"/>
      <c r="K28" s="2"/>
      <c r="L28" s="2"/>
      <c r="M28" s="2"/>
    </row>
    <row r="29" spans="1:13" ht="15.75" thickBot="1" x14ac:dyDescent="0.3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6" t="s">
        <v>12</v>
      </c>
      <c r="B30" s="8"/>
      <c r="C30" s="8"/>
      <c r="D30" s="9"/>
      <c r="F30" s="26" t="s">
        <v>12</v>
      </c>
      <c r="G30" s="8"/>
      <c r="H30" s="8"/>
      <c r="I30" s="9"/>
      <c r="J30" s="2"/>
      <c r="K30" s="2"/>
      <c r="L30" s="2"/>
      <c r="M30" s="2"/>
    </row>
    <row r="31" spans="1:13" ht="19.5" thickBot="1" x14ac:dyDescent="0.35">
      <c r="A31" s="27" t="s">
        <v>13</v>
      </c>
      <c r="B31" s="28">
        <v>120</v>
      </c>
      <c r="C31" s="10"/>
      <c r="D31" s="11"/>
      <c r="F31" s="27" t="s">
        <v>13</v>
      </c>
      <c r="G31" s="28">
        <v>120</v>
      </c>
      <c r="H31" s="10"/>
      <c r="I31" s="11"/>
      <c r="J31" s="2"/>
      <c r="K31" s="2"/>
      <c r="L31" s="2"/>
      <c r="M31" s="2"/>
    </row>
    <row r="32" spans="1:13" ht="15.75" thickBot="1" x14ac:dyDescent="0.3">
      <c r="A32" s="5" t="s">
        <v>8</v>
      </c>
      <c r="B32" s="6"/>
      <c r="C32" s="12">
        <f>B31*$C$8</f>
        <v>199.2</v>
      </c>
      <c r="D32" s="12">
        <f>B31*$D$8</f>
        <v>213.6</v>
      </c>
      <c r="F32" s="5" t="s">
        <v>9</v>
      </c>
      <c r="G32" s="6"/>
      <c r="H32" s="12">
        <f>G31*$H$8</f>
        <v>201.6</v>
      </c>
      <c r="I32" s="12">
        <f>G31*$I$8</f>
        <v>216</v>
      </c>
      <c r="J32" s="2"/>
      <c r="K32" s="2"/>
      <c r="L32" s="2"/>
      <c r="M32" s="2"/>
    </row>
    <row r="33" spans="1:13" ht="15.75" thickBot="1" x14ac:dyDescent="0.3">
      <c r="A33" s="5" t="s">
        <v>10</v>
      </c>
      <c r="B33" s="6"/>
      <c r="C33" s="12">
        <f>$C$9*12</f>
        <v>90</v>
      </c>
      <c r="D33" s="12">
        <f>$D$9*12</f>
        <v>96.359999999999985</v>
      </c>
      <c r="E33" s="29" t="s">
        <v>15</v>
      </c>
      <c r="F33" s="5" t="s">
        <v>11</v>
      </c>
      <c r="G33" s="6"/>
      <c r="H33" s="12">
        <f>$H$9*12</f>
        <v>151.44</v>
      </c>
      <c r="I33" s="12">
        <f>$I$9*12</f>
        <v>162</v>
      </c>
      <c r="J33" s="2"/>
      <c r="K33" s="2"/>
      <c r="L33" s="2"/>
      <c r="M33" s="2"/>
    </row>
    <row r="34" spans="1:13" ht="15.75" thickBot="1" x14ac:dyDescent="0.3">
      <c r="A34" s="13" t="s">
        <v>17</v>
      </c>
      <c r="B34" s="14"/>
      <c r="C34" s="15">
        <f>SUM(C32:C33)</f>
        <v>289.2</v>
      </c>
      <c r="D34" s="15">
        <f>SUM(D32:D33)</f>
        <v>309.95999999999998</v>
      </c>
      <c r="E34" s="29" t="s">
        <v>18</v>
      </c>
      <c r="F34" s="13" t="s">
        <v>17</v>
      </c>
      <c r="G34" s="14"/>
      <c r="H34" s="15">
        <f>SUM(H32:H33)</f>
        <v>353.03999999999996</v>
      </c>
      <c r="I34" s="15">
        <f>SUM(I32:I33)</f>
        <v>378</v>
      </c>
      <c r="J34" s="2"/>
      <c r="K34" s="2"/>
      <c r="L34" s="2"/>
      <c r="M34" s="2"/>
    </row>
    <row r="35" spans="1:13" ht="15.75" thickBot="1" x14ac:dyDescent="0.3">
      <c r="A35" s="13" t="s">
        <v>19</v>
      </c>
      <c r="B35" s="15"/>
      <c r="C35" s="12">
        <f>C34/B31</f>
        <v>2.4099999999999997</v>
      </c>
      <c r="D35" s="12">
        <f>D34/B31</f>
        <v>2.5829999999999997</v>
      </c>
      <c r="E35" s="2">
        <f>H35-C35</f>
        <v>0.53200000000000003</v>
      </c>
      <c r="F35" s="13" t="s">
        <v>19</v>
      </c>
      <c r="G35" s="15"/>
      <c r="H35" s="12">
        <f>H34/G31</f>
        <v>2.9419999999999997</v>
      </c>
      <c r="I35" s="12">
        <f>I34/G31</f>
        <v>3.15</v>
      </c>
      <c r="J35" s="2"/>
      <c r="K35" s="2"/>
      <c r="L35" s="2"/>
      <c r="M35" s="2"/>
    </row>
    <row r="36" spans="1:13" ht="16.5" thickBot="1" x14ac:dyDescent="0.3">
      <c r="B36" s="4"/>
      <c r="C36" s="2"/>
      <c r="D36" s="54"/>
      <c r="E36" s="55" t="s">
        <v>20</v>
      </c>
      <c r="F36" s="56">
        <f>I34/D34</f>
        <v>1.2195121951219512</v>
      </c>
      <c r="G36" s="2"/>
      <c r="H36" s="2"/>
      <c r="I36" s="2"/>
      <c r="J36" s="2"/>
      <c r="K36" s="2"/>
      <c r="L36" s="2"/>
      <c r="M36" s="2"/>
    </row>
    <row r="37" spans="1:13" ht="19.5" thickBot="1" x14ac:dyDescent="0.35">
      <c r="A37" s="36" t="s">
        <v>21</v>
      </c>
      <c r="B37" s="37"/>
      <c r="C37" s="37"/>
      <c r="D37" s="37"/>
      <c r="E37" s="48"/>
      <c r="F37" s="53"/>
      <c r="G37" s="38"/>
      <c r="H37" s="39">
        <f>H34-C34</f>
        <v>63.839999999999975</v>
      </c>
      <c r="I37" s="39">
        <f>I34-D34</f>
        <v>68.04000000000002</v>
      </c>
      <c r="J37" s="2"/>
      <c r="K37" s="2"/>
      <c r="L37" s="2"/>
      <c r="M37" s="2"/>
    </row>
    <row r="38" spans="1:13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.75" x14ac:dyDescent="0.25">
      <c r="A39" s="1" t="s">
        <v>22</v>
      </c>
      <c r="B39" s="70"/>
      <c r="C39" s="70">
        <f>C26</f>
        <v>3.1599999999999997</v>
      </c>
      <c r="D39" s="70" t="s">
        <v>23</v>
      </c>
      <c r="E39" s="71"/>
      <c r="F39" s="72"/>
      <c r="G39" s="70"/>
      <c r="H39" s="70">
        <f>H26</f>
        <v>4.2039999999999997</v>
      </c>
      <c r="I39" s="70" t="s">
        <v>23</v>
      </c>
      <c r="J39" s="2"/>
      <c r="K39" s="2"/>
      <c r="L39" s="2"/>
      <c r="M39" s="2"/>
    </row>
    <row r="40" spans="1:13" ht="15.75" x14ac:dyDescent="0.25">
      <c r="A40" s="1"/>
      <c r="B40" s="70"/>
      <c r="C40" s="70"/>
      <c r="D40" s="70"/>
      <c r="E40" s="71"/>
      <c r="F40" s="72"/>
      <c r="G40" s="70"/>
      <c r="H40" s="70"/>
      <c r="I40" s="70"/>
      <c r="J40" s="2"/>
      <c r="K40" s="2"/>
      <c r="L40" s="2"/>
      <c r="M40" s="2"/>
    </row>
    <row r="41" spans="1:13" ht="15.75" x14ac:dyDescent="0.25">
      <c r="A41" s="1" t="s">
        <v>24</v>
      </c>
      <c r="B41" s="70"/>
      <c r="C41" s="73" t="s">
        <v>51</v>
      </c>
      <c r="D41" s="70"/>
      <c r="E41" s="71"/>
      <c r="F41" s="72"/>
      <c r="G41" s="70"/>
      <c r="H41" s="70"/>
      <c r="I41" s="70"/>
      <c r="J41" s="2"/>
      <c r="K41" s="2"/>
      <c r="L41" s="2"/>
      <c r="M41" s="2"/>
    </row>
    <row r="42" spans="1:13" ht="15.75" x14ac:dyDescent="0.25">
      <c r="B42" s="57"/>
      <c r="C42" s="73" t="s">
        <v>52</v>
      </c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5.75" x14ac:dyDescent="0.25">
      <c r="B43" s="2"/>
      <c r="C43" s="73"/>
      <c r="D43" s="70"/>
      <c r="E43" s="71"/>
      <c r="F43" s="72"/>
      <c r="G43" s="70"/>
      <c r="H43" s="70"/>
      <c r="I43" s="70"/>
      <c r="J43" s="2"/>
      <c r="K43" s="2"/>
      <c r="L43" s="2"/>
      <c r="M43" s="2"/>
    </row>
    <row r="44" spans="1:13" ht="15.75" x14ac:dyDescent="0.25">
      <c r="A44" s="17" t="s">
        <v>26</v>
      </c>
      <c r="B44" s="17"/>
      <c r="C44" s="17"/>
      <c r="D44" s="17"/>
      <c r="E44" s="16"/>
      <c r="F44" s="16"/>
      <c r="J44" s="2"/>
      <c r="K44" s="2"/>
      <c r="L44" s="2"/>
      <c r="M44" s="2"/>
    </row>
    <row r="45" spans="1:13" x14ac:dyDescent="0.25">
      <c r="A45" t="s">
        <v>27</v>
      </c>
      <c r="J45" s="2"/>
      <c r="K45" s="2"/>
      <c r="L45" s="2"/>
      <c r="M45" s="2"/>
    </row>
    <row r="46" spans="1:13" x14ac:dyDescent="0.25">
      <c r="A46" t="s">
        <v>28</v>
      </c>
      <c r="B46" t="s">
        <v>29</v>
      </c>
      <c r="J46" s="2"/>
      <c r="K46" s="2"/>
      <c r="L46" s="2"/>
      <c r="M46" s="2"/>
    </row>
    <row r="47" spans="1:13" x14ac:dyDescent="0.25">
      <c r="A47" t="s">
        <v>30</v>
      </c>
      <c r="B47" t="s">
        <v>31</v>
      </c>
      <c r="D47" t="s">
        <v>32</v>
      </c>
      <c r="J47" s="2"/>
      <c r="K47" s="2"/>
      <c r="L47" s="2"/>
      <c r="M47" s="2"/>
    </row>
    <row r="48" spans="1:13" x14ac:dyDescent="0.25">
      <c r="A48" t="s">
        <v>33</v>
      </c>
      <c r="B48" s="62">
        <v>377323</v>
      </c>
      <c r="C48" t="s">
        <v>34</v>
      </c>
      <c r="J48" s="3"/>
      <c r="K48" s="3"/>
      <c r="L48" s="3"/>
      <c r="M48" s="3"/>
    </row>
    <row r="49" spans="1:9" x14ac:dyDescent="0.25">
      <c r="A49" t="s">
        <v>35</v>
      </c>
      <c r="B49" s="62">
        <v>2100</v>
      </c>
    </row>
    <row r="50" spans="1:9" x14ac:dyDescent="0.25">
      <c r="B50" s="62"/>
    </row>
    <row r="51" spans="1:9" x14ac:dyDescent="0.25">
      <c r="A51" s="19" t="s">
        <v>36</v>
      </c>
      <c r="B51" s="62"/>
    </row>
    <row r="52" spans="1:9" x14ac:dyDescent="0.25">
      <c r="C52" s="18" t="s">
        <v>37</v>
      </c>
      <c r="H52" s="18" t="s">
        <v>38</v>
      </c>
    </row>
    <row r="53" spans="1:9" ht="15.75" thickBot="1" x14ac:dyDescent="0.3">
      <c r="B53" s="29" t="s">
        <v>39</v>
      </c>
      <c r="C53" s="18" t="s">
        <v>39</v>
      </c>
      <c r="G53" s="29" t="s">
        <v>39</v>
      </c>
      <c r="H53" s="18" t="s">
        <v>39</v>
      </c>
      <c r="I53" s="3"/>
    </row>
    <row r="54" spans="1:9" ht="15.75" thickBot="1" x14ac:dyDescent="0.3">
      <c r="A54" t="s">
        <v>40</v>
      </c>
      <c r="B54" s="6">
        <v>1.66</v>
      </c>
      <c r="C54" s="3">
        <f>B48*C8</f>
        <v>626356.17999999993</v>
      </c>
      <c r="G54" s="32">
        <v>1.68</v>
      </c>
      <c r="H54" s="3">
        <f>B48*H8</f>
        <v>633902.64</v>
      </c>
      <c r="I54" s="3"/>
    </row>
    <row r="55" spans="1:9" ht="15.75" thickBot="1" x14ac:dyDescent="0.3">
      <c r="A55" t="s">
        <v>41</v>
      </c>
      <c r="B55" s="59">
        <v>7.5</v>
      </c>
      <c r="C55" s="63">
        <f>B49*C9*12</f>
        <v>189000</v>
      </c>
      <c r="G55" s="12">
        <v>12.62</v>
      </c>
      <c r="H55" s="63">
        <f>B49*H9*12</f>
        <v>318024</v>
      </c>
      <c r="I55" s="3"/>
    </row>
    <row r="56" spans="1:9" x14ac:dyDescent="0.25">
      <c r="A56" t="s">
        <v>42</v>
      </c>
      <c r="C56" s="3">
        <f>SUM(C54:C55)</f>
        <v>815356.17999999993</v>
      </c>
      <c r="H56" s="3">
        <f>SUM(H54:H55)</f>
        <v>951926.64</v>
      </c>
      <c r="I56" s="3"/>
    </row>
    <row r="57" spans="1:9" x14ac:dyDescent="0.25">
      <c r="A57" t="s">
        <v>43</v>
      </c>
      <c r="C57">
        <f>ROUND(C56/B48,2)</f>
        <v>2.16</v>
      </c>
      <c r="D57" t="s">
        <v>23</v>
      </c>
      <c r="H57">
        <f>ROUND(H56/B48,2)</f>
        <v>2.52</v>
      </c>
      <c r="I57" t="s">
        <v>23</v>
      </c>
    </row>
    <row r="59" spans="1:9" x14ac:dyDescent="0.25">
      <c r="A59" s="19" t="s">
        <v>44</v>
      </c>
      <c r="C59" s="3">
        <f>C39</f>
        <v>3.1599999999999997</v>
      </c>
      <c r="D59" t="s">
        <v>23</v>
      </c>
      <c r="H59" s="3">
        <f>H39</f>
        <v>4.2039999999999997</v>
      </c>
      <c r="I59" t="s">
        <v>23</v>
      </c>
    </row>
    <row r="60" spans="1:9" ht="30" x14ac:dyDescent="0.25">
      <c r="A60" s="74" t="s">
        <v>45</v>
      </c>
      <c r="C60" s="3">
        <f>B48*C39</f>
        <v>1192340.68</v>
      </c>
      <c r="D60" t="s">
        <v>39</v>
      </c>
      <c r="H60" s="3">
        <f>B48*H39</f>
        <v>1586265.892</v>
      </c>
      <c r="I60" s="3" t="s">
        <v>39</v>
      </c>
    </row>
    <row r="61" spans="1:9" x14ac:dyDescent="0.25">
      <c r="A61" s="74"/>
      <c r="C61" s="3"/>
      <c r="H61" s="3"/>
      <c r="I61" s="3"/>
    </row>
    <row r="62" spans="1:9" ht="30" customHeight="1" x14ac:dyDescent="0.25">
      <c r="A62" s="74" t="s">
        <v>46</v>
      </c>
      <c r="C62" s="64">
        <f>C60-H60</f>
        <v>-393925.21200000006</v>
      </c>
      <c r="D62" t="s">
        <v>39</v>
      </c>
      <c r="E62" s="75" t="s">
        <v>47</v>
      </c>
      <c r="F62" s="76" t="s">
        <v>53</v>
      </c>
      <c r="G62" s="76"/>
      <c r="H62" s="76"/>
      <c r="I62" s="76"/>
    </row>
    <row r="63" spans="1:9" x14ac:dyDescent="0.25">
      <c r="D63" s="2"/>
      <c r="E63" s="2"/>
      <c r="F63" s="2"/>
      <c r="G63" s="2"/>
      <c r="H63" s="2"/>
      <c r="I63" s="2"/>
    </row>
    <row r="64" spans="1:9" x14ac:dyDescent="0.25">
      <c r="A64" t="s">
        <v>49</v>
      </c>
      <c r="C64" t="s">
        <v>54</v>
      </c>
      <c r="H64" s="3"/>
      <c r="I64" s="3"/>
    </row>
  </sheetData>
  <mergeCells count="1">
    <mergeCell ref="F62:I62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67" orientation="portrait" verticalDpi="0" r:id="rId1"/>
  <headerFooter>
    <oddHeader>&amp;RAnlage 1
Seite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174F5-11FD-42B7-8095-415A10EE4A97}">
  <sheetPr>
    <pageSetUpPr fitToPage="1"/>
  </sheetPr>
  <dimension ref="A1:M64"/>
  <sheetViews>
    <sheetView zoomScaleNormal="100" workbookViewId="0"/>
  </sheetViews>
  <sheetFormatPr baseColWidth="10" defaultColWidth="11.42578125" defaultRowHeight="15" x14ac:dyDescent="0.25"/>
  <cols>
    <col min="1" max="1" width="28" customWidth="1"/>
    <col min="2" max="2" width="8.7109375" customWidth="1"/>
    <col min="3" max="3" width="14.28515625" customWidth="1"/>
    <col min="6" max="6" width="27" customWidth="1"/>
    <col min="7" max="7" width="8.7109375" customWidth="1"/>
    <col min="8" max="8" width="13.140625" customWidth="1"/>
  </cols>
  <sheetData>
    <row r="1" spans="1:11" ht="15.75" x14ac:dyDescent="0.25">
      <c r="A1" s="1" t="s">
        <v>0</v>
      </c>
      <c r="B1" s="1" t="s">
        <v>1</v>
      </c>
      <c r="C1" s="1"/>
      <c r="D1" s="1"/>
    </row>
    <row r="2" spans="1:11" x14ac:dyDescent="0.25">
      <c r="B2" t="s">
        <v>2</v>
      </c>
    </row>
    <row r="3" spans="1:11" x14ac:dyDescent="0.25">
      <c r="A3" s="66"/>
      <c r="B3" s="67"/>
      <c r="C3" s="66"/>
      <c r="D3" s="66"/>
      <c r="E3" s="66"/>
      <c r="F3" s="66"/>
      <c r="G3" s="66"/>
      <c r="H3" s="65"/>
      <c r="I3" s="66"/>
    </row>
    <row r="4" spans="1:11" ht="15.75" x14ac:dyDescent="0.25">
      <c r="A4" s="69" t="s">
        <v>3</v>
      </c>
      <c r="B4" s="67"/>
      <c r="C4" s="68"/>
      <c r="D4" s="66"/>
      <c r="E4" s="66"/>
      <c r="F4" s="66"/>
      <c r="G4" s="66"/>
      <c r="H4" s="65"/>
      <c r="I4" s="66"/>
    </row>
    <row r="6" spans="1:11" ht="16.5" thickBot="1" x14ac:dyDescent="0.3">
      <c r="A6" s="1" t="s">
        <v>4</v>
      </c>
      <c r="F6" s="1" t="s">
        <v>5</v>
      </c>
    </row>
    <row r="7" spans="1:11" ht="15.75" thickBot="1" x14ac:dyDescent="0.3">
      <c r="A7" s="5"/>
      <c r="B7" s="5"/>
      <c r="C7" s="6" t="s">
        <v>6</v>
      </c>
      <c r="D7" s="6" t="s">
        <v>7</v>
      </c>
      <c r="F7" s="5"/>
      <c r="G7" s="5"/>
      <c r="H7" s="6" t="s">
        <v>6</v>
      </c>
      <c r="I7" s="6" t="s">
        <v>7</v>
      </c>
    </row>
    <row r="8" spans="1:11" ht="15.75" thickBot="1" x14ac:dyDescent="0.3">
      <c r="A8" s="58" t="s">
        <v>8</v>
      </c>
      <c r="B8" s="58"/>
      <c r="C8" s="61">
        <v>1.83</v>
      </c>
      <c r="D8" s="60">
        <f>ROUND(C8*1.07,2)</f>
        <v>1.96</v>
      </c>
      <c r="F8" s="5" t="s">
        <v>9</v>
      </c>
      <c r="G8" s="5"/>
      <c r="H8" s="32">
        <v>1.68</v>
      </c>
      <c r="I8" s="12">
        <f>ROUND(H8*1.07,2)</f>
        <v>1.8</v>
      </c>
      <c r="K8" s="31"/>
    </row>
    <row r="9" spans="1:11" ht="15.75" thickBot="1" x14ac:dyDescent="0.3">
      <c r="A9" s="5" t="s">
        <v>10</v>
      </c>
      <c r="B9" s="5"/>
      <c r="C9" s="7">
        <v>5</v>
      </c>
      <c r="D9" s="6">
        <f>ROUND(C9*1.07,2)</f>
        <v>5.35</v>
      </c>
      <c r="F9" s="5" t="s">
        <v>11</v>
      </c>
      <c r="G9" s="5"/>
      <c r="H9" s="12">
        <v>12.62</v>
      </c>
      <c r="I9" s="12">
        <f>ROUND(H9*1.07,2)</f>
        <v>13.5</v>
      </c>
    </row>
    <row r="10" spans="1:11" x14ac:dyDescent="0.25">
      <c r="A10" s="34"/>
      <c r="B10" s="8"/>
      <c r="C10" s="8"/>
      <c r="D10" s="34"/>
      <c r="E10" s="33"/>
      <c r="F10" s="34"/>
      <c r="G10" s="8"/>
      <c r="H10" s="8"/>
      <c r="I10" s="34"/>
    </row>
    <row r="11" spans="1:11" ht="15.75" thickBot="1" x14ac:dyDescent="0.3">
      <c r="A11" s="10"/>
      <c r="B11" s="35"/>
      <c r="C11" s="35"/>
      <c r="D11" s="10"/>
      <c r="E11" s="33"/>
      <c r="F11" s="10"/>
      <c r="G11" s="35"/>
      <c r="H11" s="35"/>
      <c r="I11" s="10"/>
    </row>
    <row r="12" spans="1:11" x14ac:dyDescent="0.25">
      <c r="A12" s="20" t="s">
        <v>12</v>
      </c>
      <c r="B12" s="8"/>
      <c r="C12" s="8"/>
      <c r="D12" s="9"/>
      <c r="F12" s="20" t="s">
        <v>12</v>
      </c>
      <c r="G12" s="8"/>
      <c r="H12" s="8"/>
      <c r="I12" s="9"/>
    </row>
    <row r="13" spans="1:11" ht="19.5" thickBot="1" x14ac:dyDescent="0.35">
      <c r="A13" s="22" t="s">
        <v>13</v>
      </c>
      <c r="B13" s="21">
        <v>30</v>
      </c>
      <c r="C13" s="10"/>
      <c r="D13" s="11"/>
      <c r="F13" s="22" t="s">
        <v>13</v>
      </c>
      <c r="G13" s="21">
        <v>30</v>
      </c>
      <c r="H13" s="10"/>
      <c r="I13" s="11"/>
    </row>
    <row r="14" spans="1:11" ht="15.75" thickBot="1" x14ac:dyDescent="0.3">
      <c r="A14" s="5" t="s">
        <v>8</v>
      </c>
      <c r="B14" s="6"/>
      <c r="C14" s="12">
        <f>B13*$C$8</f>
        <v>54.900000000000006</v>
      </c>
      <c r="D14" s="12">
        <f>B13*$D$8</f>
        <v>58.8</v>
      </c>
      <c r="F14" s="5" t="s">
        <v>14</v>
      </c>
      <c r="G14" s="6"/>
      <c r="H14" s="12">
        <f>G13*$H$8</f>
        <v>50.4</v>
      </c>
      <c r="I14" s="12">
        <f>G13*$I$8</f>
        <v>54</v>
      </c>
    </row>
    <row r="15" spans="1:11" ht="15.75" thickBot="1" x14ac:dyDescent="0.3">
      <c r="A15" s="5" t="s">
        <v>10</v>
      </c>
      <c r="B15" s="6"/>
      <c r="C15" s="12">
        <f>$C$9*12</f>
        <v>60</v>
      </c>
      <c r="D15" s="12">
        <f>$D$9*12</f>
        <v>64.199999999999989</v>
      </c>
      <c r="E15" s="29" t="s">
        <v>15</v>
      </c>
      <c r="F15" s="5" t="s">
        <v>16</v>
      </c>
      <c r="G15" s="6"/>
      <c r="H15" s="12">
        <f>$H$9*12</f>
        <v>151.44</v>
      </c>
      <c r="I15" s="12">
        <f>$I$9*12</f>
        <v>162</v>
      </c>
    </row>
    <row r="16" spans="1:11" ht="15.75" thickBot="1" x14ac:dyDescent="0.3">
      <c r="A16" s="13" t="s">
        <v>17</v>
      </c>
      <c r="B16" s="14"/>
      <c r="C16" s="15">
        <f>SUM(C14:C15)</f>
        <v>114.9</v>
      </c>
      <c r="D16" s="15">
        <f>SUM(D14:D15)</f>
        <v>122.99999999999999</v>
      </c>
      <c r="E16" s="29" t="s">
        <v>18</v>
      </c>
      <c r="F16" s="13" t="s">
        <v>17</v>
      </c>
      <c r="G16" s="14"/>
      <c r="H16" s="15">
        <f>SUM(H14:H15)</f>
        <v>201.84</v>
      </c>
      <c r="I16" s="15">
        <f>SUM(I14:I15)</f>
        <v>216</v>
      </c>
    </row>
    <row r="17" spans="1:13" ht="15.75" thickBot="1" x14ac:dyDescent="0.3">
      <c r="A17" s="13" t="s">
        <v>19</v>
      </c>
      <c r="B17" s="15"/>
      <c r="C17" s="12">
        <f>C16/B13</f>
        <v>3.83</v>
      </c>
      <c r="D17" s="12">
        <f>D16/B13</f>
        <v>4.0999999999999996</v>
      </c>
      <c r="E17" s="2">
        <f>H17-C17</f>
        <v>2.8979999999999997</v>
      </c>
      <c r="F17" s="13" t="s">
        <v>19</v>
      </c>
      <c r="G17" s="15"/>
      <c r="H17" s="12">
        <f>H16/G13</f>
        <v>6.7279999999999998</v>
      </c>
      <c r="I17" s="12">
        <f>I16/G13</f>
        <v>7.2</v>
      </c>
      <c r="J17" s="2"/>
      <c r="K17" s="2"/>
      <c r="L17" s="2"/>
      <c r="M17" s="2"/>
    </row>
    <row r="18" spans="1:13" ht="16.5" thickBot="1" x14ac:dyDescent="0.3">
      <c r="B18" s="4"/>
      <c r="C18" s="2"/>
      <c r="D18" s="54"/>
      <c r="E18" s="55" t="s">
        <v>20</v>
      </c>
      <c r="F18" s="56">
        <f>I16/D16</f>
        <v>1.75609756097561</v>
      </c>
      <c r="G18" s="2"/>
      <c r="H18" s="2"/>
      <c r="I18" s="2"/>
      <c r="J18" s="2"/>
      <c r="K18" s="2"/>
      <c r="L18" s="2"/>
      <c r="M18" s="2"/>
    </row>
    <row r="19" spans="1:13" ht="19.5" thickBot="1" x14ac:dyDescent="0.35">
      <c r="A19" s="44" t="s">
        <v>21</v>
      </c>
      <c r="B19" s="45"/>
      <c r="C19" s="45"/>
      <c r="D19" s="45"/>
      <c r="E19" s="50"/>
      <c r="F19" s="51"/>
      <c r="G19" s="46"/>
      <c r="H19" s="47">
        <f>H16-C16</f>
        <v>86.94</v>
      </c>
      <c r="I19" s="47">
        <f>I16-D16</f>
        <v>93.000000000000014</v>
      </c>
      <c r="J19" s="2"/>
      <c r="K19" s="2"/>
      <c r="L19" s="2"/>
      <c r="M19" s="2"/>
    </row>
    <row r="20" spans="1:13" ht="15.75" thickBot="1" x14ac:dyDescent="0.3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3" t="s">
        <v>12</v>
      </c>
      <c r="B21" s="8"/>
      <c r="C21" s="8"/>
      <c r="D21" s="9"/>
      <c r="F21" s="23" t="s">
        <v>12</v>
      </c>
      <c r="G21" s="8"/>
      <c r="H21" s="8"/>
      <c r="I21" s="9"/>
      <c r="J21" s="2"/>
      <c r="K21" s="2"/>
      <c r="L21" s="2"/>
      <c r="M21" s="2"/>
    </row>
    <row r="22" spans="1:13" ht="19.5" thickBot="1" x14ac:dyDescent="0.35">
      <c r="A22" s="24" t="s">
        <v>13</v>
      </c>
      <c r="B22" s="25">
        <v>60</v>
      </c>
      <c r="C22" s="10"/>
      <c r="D22" s="11"/>
      <c r="F22" s="24" t="s">
        <v>13</v>
      </c>
      <c r="G22" s="25">
        <v>60</v>
      </c>
      <c r="H22" s="10"/>
      <c r="I22" s="11"/>
      <c r="J22" s="2"/>
      <c r="K22" s="2"/>
      <c r="L22" s="2"/>
      <c r="M22" s="2"/>
    </row>
    <row r="23" spans="1:13" ht="15.75" thickBot="1" x14ac:dyDescent="0.3">
      <c r="A23" s="5" t="s">
        <v>8</v>
      </c>
      <c r="B23" s="6"/>
      <c r="C23" s="12">
        <f>B22*$C$8</f>
        <v>109.80000000000001</v>
      </c>
      <c r="D23" s="12">
        <f>B22*$D$8</f>
        <v>117.6</v>
      </c>
      <c r="F23" s="5" t="s">
        <v>9</v>
      </c>
      <c r="G23" s="6"/>
      <c r="H23" s="12">
        <f>G22*$H$8</f>
        <v>100.8</v>
      </c>
      <c r="I23" s="12">
        <f>G22*$I$8</f>
        <v>108</v>
      </c>
      <c r="J23" s="2"/>
      <c r="K23" s="2"/>
      <c r="L23" s="2"/>
      <c r="M23" s="2"/>
    </row>
    <row r="24" spans="1:13" ht="15.75" thickBot="1" x14ac:dyDescent="0.3">
      <c r="A24" s="5" t="s">
        <v>10</v>
      </c>
      <c r="B24" s="6"/>
      <c r="C24" s="12">
        <f>$C$9*12</f>
        <v>60</v>
      </c>
      <c r="D24" s="12">
        <f>$D$9*12</f>
        <v>64.199999999999989</v>
      </c>
      <c r="E24" s="29" t="s">
        <v>15</v>
      </c>
      <c r="F24" s="5" t="s">
        <v>11</v>
      </c>
      <c r="G24" s="6"/>
      <c r="H24" s="12">
        <f>$H$9*12</f>
        <v>151.44</v>
      </c>
      <c r="I24" s="12">
        <f>$I$9*12</f>
        <v>162</v>
      </c>
      <c r="J24" s="2"/>
      <c r="K24" s="2"/>
      <c r="L24" s="2"/>
      <c r="M24" s="2"/>
    </row>
    <row r="25" spans="1:13" ht="15.75" thickBot="1" x14ac:dyDescent="0.3">
      <c r="A25" s="13" t="s">
        <v>17</v>
      </c>
      <c r="B25" s="14"/>
      <c r="C25" s="15">
        <f>SUM(C23:C24)</f>
        <v>169.8</v>
      </c>
      <c r="D25" s="15">
        <f>SUM(D23:D24)</f>
        <v>181.79999999999998</v>
      </c>
      <c r="E25" s="29" t="s">
        <v>18</v>
      </c>
      <c r="F25" s="13" t="s">
        <v>17</v>
      </c>
      <c r="G25" s="14"/>
      <c r="H25" s="15">
        <f>SUM(H23:H24)</f>
        <v>252.24</v>
      </c>
      <c r="I25" s="15">
        <f>SUM(I23:I24)</f>
        <v>270</v>
      </c>
      <c r="J25" s="2"/>
      <c r="K25" s="2"/>
      <c r="L25" s="2"/>
      <c r="M25" s="2"/>
    </row>
    <row r="26" spans="1:13" ht="15.75" thickBot="1" x14ac:dyDescent="0.3">
      <c r="A26" s="13" t="s">
        <v>19</v>
      </c>
      <c r="B26" s="15"/>
      <c r="C26" s="12">
        <f>C25/B22</f>
        <v>2.83</v>
      </c>
      <c r="D26" s="12">
        <f>D25/B22</f>
        <v>3.03</v>
      </c>
      <c r="E26" s="2">
        <f>H26-C26</f>
        <v>1.3739999999999997</v>
      </c>
      <c r="F26" s="13" t="s">
        <v>19</v>
      </c>
      <c r="G26" s="15"/>
      <c r="H26" s="12">
        <f>H25/G22</f>
        <v>4.2039999999999997</v>
      </c>
      <c r="I26" s="12">
        <f>I25/G22</f>
        <v>4.5</v>
      </c>
      <c r="J26" s="2"/>
      <c r="K26" s="2"/>
      <c r="L26" s="2"/>
      <c r="M26" s="2"/>
    </row>
    <row r="27" spans="1:13" ht="16.5" thickBot="1" x14ac:dyDescent="0.3">
      <c r="B27" s="4"/>
      <c r="C27" s="2"/>
      <c r="D27" s="54"/>
      <c r="E27" s="55" t="s">
        <v>20</v>
      </c>
      <c r="F27" s="56">
        <f>I25/D25</f>
        <v>1.4851485148514854</v>
      </c>
      <c r="G27" s="2"/>
      <c r="H27" s="2"/>
      <c r="I27" s="2"/>
      <c r="J27" s="2"/>
      <c r="K27" s="2"/>
      <c r="L27" s="2"/>
      <c r="M27" s="2"/>
    </row>
    <row r="28" spans="1:13" ht="19.5" thickBot="1" x14ac:dyDescent="0.35">
      <c r="A28" s="40" t="s">
        <v>21</v>
      </c>
      <c r="B28" s="41"/>
      <c r="C28" s="41"/>
      <c r="D28" s="41"/>
      <c r="E28" s="49"/>
      <c r="F28" s="52"/>
      <c r="G28" s="42"/>
      <c r="H28" s="43">
        <f>H25-C25</f>
        <v>82.44</v>
      </c>
      <c r="I28" s="43">
        <f>I25-D25</f>
        <v>88.200000000000017</v>
      </c>
      <c r="J28" s="2"/>
      <c r="K28" s="2"/>
      <c r="L28" s="2"/>
      <c r="M28" s="2"/>
    </row>
    <row r="29" spans="1:13" ht="15.75" thickBot="1" x14ac:dyDescent="0.3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6" t="s">
        <v>12</v>
      </c>
      <c r="B30" s="8"/>
      <c r="C30" s="8"/>
      <c r="D30" s="9"/>
      <c r="F30" s="26" t="s">
        <v>12</v>
      </c>
      <c r="G30" s="8"/>
      <c r="H30" s="8"/>
      <c r="I30" s="9"/>
      <c r="J30" s="2"/>
      <c r="K30" s="2"/>
      <c r="L30" s="2"/>
      <c r="M30" s="2"/>
    </row>
    <row r="31" spans="1:13" ht="19.5" thickBot="1" x14ac:dyDescent="0.35">
      <c r="A31" s="27" t="s">
        <v>13</v>
      </c>
      <c r="B31" s="28">
        <v>120</v>
      </c>
      <c r="C31" s="10"/>
      <c r="D31" s="11"/>
      <c r="F31" s="27" t="s">
        <v>13</v>
      </c>
      <c r="G31" s="28">
        <v>120</v>
      </c>
      <c r="H31" s="10"/>
      <c r="I31" s="11"/>
      <c r="J31" s="2"/>
      <c r="K31" s="2"/>
      <c r="L31" s="2"/>
      <c r="M31" s="2"/>
    </row>
    <row r="32" spans="1:13" ht="15.75" thickBot="1" x14ac:dyDescent="0.3">
      <c r="A32" s="5" t="s">
        <v>8</v>
      </c>
      <c r="B32" s="6"/>
      <c r="C32" s="12">
        <f>B31*$C$8</f>
        <v>219.60000000000002</v>
      </c>
      <c r="D32" s="12">
        <f>B31*$D$8</f>
        <v>235.2</v>
      </c>
      <c r="F32" s="5" t="s">
        <v>9</v>
      </c>
      <c r="G32" s="6"/>
      <c r="H32" s="12">
        <f>G31*$H$8</f>
        <v>201.6</v>
      </c>
      <c r="I32" s="12">
        <f>G31*$I$8</f>
        <v>216</v>
      </c>
      <c r="J32" s="2"/>
      <c r="K32" s="2"/>
      <c r="L32" s="2"/>
      <c r="M32" s="2"/>
    </row>
    <row r="33" spans="1:13" ht="15.75" thickBot="1" x14ac:dyDescent="0.3">
      <c r="A33" s="5" t="s">
        <v>10</v>
      </c>
      <c r="B33" s="6"/>
      <c r="C33" s="12">
        <f>$C$9*12</f>
        <v>60</v>
      </c>
      <c r="D33" s="12">
        <f>$D$9*12</f>
        <v>64.199999999999989</v>
      </c>
      <c r="E33" s="29" t="s">
        <v>15</v>
      </c>
      <c r="F33" s="5" t="s">
        <v>11</v>
      </c>
      <c r="G33" s="6"/>
      <c r="H33" s="12">
        <f>$H$9*12</f>
        <v>151.44</v>
      </c>
      <c r="I33" s="12">
        <f>$I$9*12</f>
        <v>162</v>
      </c>
      <c r="J33" s="2"/>
      <c r="K33" s="2"/>
      <c r="L33" s="2"/>
      <c r="M33" s="2"/>
    </row>
    <row r="34" spans="1:13" ht="15.75" thickBot="1" x14ac:dyDescent="0.3">
      <c r="A34" s="13" t="s">
        <v>17</v>
      </c>
      <c r="B34" s="14"/>
      <c r="C34" s="15">
        <f>SUM(C32:C33)</f>
        <v>279.60000000000002</v>
      </c>
      <c r="D34" s="15">
        <f>SUM(D32:D33)</f>
        <v>299.39999999999998</v>
      </c>
      <c r="E34" s="29" t="s">
        <v>18</v>
      </c>
      <c r="F34" s="13" t="s">
        <v>17</v>
      </c>
      <c r="G34" s="14"/>
      <c r="H34" s="15">
        <f>SUM(H32:H33)</f>
        <v>353.03999999999996</v>
      </c>
      <c r="I34" s="15">
        <f>SUM(I32:I33)</f>
        <v>378</v>
      </c>
      <c r="J34" s="2"/>
      <c r="K34" s="2"/>
      <c r="L34" s="2"/>
      <c r="M34" s="2"/>
    </row>
    <row r="35" spans="1:13" ht="15.75" thickBot="1" x14ac:dyDescent="0.3">
      <c r="A35" s="13" t="s">
        <v>19</v>
      </c>
      <c r="B35" s="15"/>
      <c r="C35" s="12">
        <f>C34/B31</f>
        <v>2.33</v>
      </c>
      <c r="D35" s="12">
        <f>D34/B31</f>
        <v>2.4949999999999997</v>
      </c>
      <c r="E35" s="2">
        <f>H35-C35</f>
        <v>0.61199999999999966</v>
      </c>
      <c r="F35" s="13" t="s">
        <v>19</v>
      </c>
      <c r="G35" s="15"/>
      <c r="H35" s="12">
        <f>H34/G31</f>
        <v>2.9419999999999997</v>
      </c>
      <c r="I35" s="12">
        <f>I34/G31</f>
        <v>3.15</v>
      </c>
      <c r="J35" s="2"/>
      <c r="K35" s="2"/>
      <c r="L35" s="2"/>
      <c r="M35" s="2"/>
    </row>
    <row r="36" spans="1:13" ht="16.5" thickBot="1" x14ac:dyDescent="0.3">
      <c r="B36" s="4"/>
      <c r="C36" s="2"/>
      <c r="D36" s="54"/>
      <c r="E36" s="55" t="s">
        <v>20</v>
      </c>
      <c r="F36" s="56">
        <f>I34/D34</f>
        <v>1.2625250501002006</v>
      </c>
      <c r="G36" s="2"/>
      <c r="H36" s="2"/>
      <c r="I36" s="2"/>
      <c r="J36" s="2"/>
      <c r="K36" s="2"/>
      <c r="L36" s="2"/>
      <c r="M36" s="2"/>
    </row>
    <row r="37" spans="1:13" ht="19.5" thickBot="1" x14ac:dyDescent="0.35">
      <c r="A37" s="36" t="s">
        <v>21</v>
      </c>
      <c r="B37" s="37"/>
      <c r="C37" s="37"/>
      <c r="D37" s="37"/>
      <c r="E37" s="48"/>
      <c r="F37" s="53"/>
      <c r="G37" s="38"/>
      <c r="H37" s="39">
        <f>H34-C34</f>
        <v>73.439999999999941</v>
      </c>
      <c r="I37" s="39">
        <f>I34-D34</f>
        <v>78.600000000000023</v>
      </c>
      <c r="J37" s="2"/>
      <c r="K37" s="2"/>
      <c r="L37" s="2"/>
      <c r="M37" s="2"/>
    </row>
    <row r="38" spans="1:13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.75" x14ac:dyDescent="0.25">
      <c r="A39" s="1" t="s">
        <v>22</v>
      </c>
      <c r="B39" s="70"/>
      <c r="C39" s="70">
        <f>C26</f>
        <v>2.83</v>
      </c>
      <c r="D39" s="70" t="s">
        <v>23</v>
      </c>
      <c r="E39" s="71"/>
      <c r="F39" s="72"/>
      <c r="G39" s="70"/>
      <c r="H39" s="70">
        <f>H26</f>
        <v>4.2039999999999997</v>
      </c>
      <c r="I39" s="70" t="s">
        <v>23</v>
      </c>
      <c r="J39" s="2"/>
      <c r="K39" s="2"/>
      <c r="L39" s="2"/>
      <c r="M39" s="2"/>
    </row>
    <row r="40" spans="1:13" ht="15.75" x14ac:dyDescent="0.25">
      <c r="A40" s="1"/>
      <c r="B40" s="70"/>
      <c r="C40" s="70"/>
      <c r="D40" s="70"/>
      <c r="E40" s="71"/>
      <c r="F40" s="72"/>
      <c r="G40" s="70"/>
      <c r="H40" s="70"/>
      <c r="I40" s="70"/>
      <c r="J40" s="2"/>
      <c r="K40" s="2"/>
      <c r="L40" s="2"/>
      <c r="M40" s="2"/>
    </row>
    <row r="41" spans="1:13" ht="15.75" x14ac:dyDescent="0.25">
      <c r="A41" s="1" t="s">
        <v>24</v>
      </c>
      <c r="B41" s="70"/>
      <c r="C41" s="73" t="s">
        <v>55</v>
      </c>
      <c r="D41" s="70"/>
      <c r="E41" s="71"/>
      <c r="F41" s="72"/>
      <c r="G41" s="70"/>
      <c r="H41" s="70"/>
      <c r="I41" s="70"/>
      <c r="J41" s="2"/>
      <c r="K41" s="2"/>
      <c r="L41" s="2"/>
      <c r="M41" s="2"/>
    </row>
    <row r="42" spans="1:13" ht="15.75" x14ac:dyDescent="0.25">
      <c r="B42" s="57"/>
      <c r="C42" s="73" t="s">
        <v>56</v>
      </c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.75" x14ac:dyDescent="0.25">
      <c r="A44" s="17" t="s">
        <v>26</v>
      </c>
      <c r="B44" s="17"/>
      <c r="C44" s="17"/>
      <c r="D44" s="17"/>
      <c r="E44" s="16"/>
      <c r="F44" s="16"/>
      <c r="J44" s="2"/>
      <c r="K44" s="2"/>
      <c r="L44" s="2"/>
      <c r="M44" s="2"/>
    </row>
    <row r="45" spans="1:13" x14ac:dyDescent="0.25">
      <c r="A45" t="s">
        <v>27</v>
      </c>
      <c r="J45" s="2"/>
      <c r="K45" s="2"/>
      <c r="L45" s="2"/>
      <c r="M45" s="2"/>
    </row>
    <row r="46" spans="1:13" x14ac:dyDescent="0.25">
      <c r="A46" t="s">
        <v>28</v>
      </c>
      <c r="B46" t="s">
        <v>29</v>
      </c>
      <c r="J46" s="2"/>
      <c r="K46" s="2"/>
      <c r="L46" s="2"/>
      <c r="M46" s="2"/>
    </row>
    <row r="47" spans="1:13" x14ac:dyDescent="0.25">
      <c r="A47" t="s">
        <v>30</v>
      </c>
      <c r="B47" t="s">
        <v>31</v>
      </c>
      <c r="D47" t="s">
        <v>32</v>
      </c>
      <c r="J47" s="2"/>
      <c r="K47" s="2"/>
      <c r="L47" s="2"/>
      <c r="M47" s="2"/>
    </row>
    <row r="48" spans="1:13" x14ac:dyDescent="0.25">
      <c r="A48" t="s">
        <v>33</v>
      </c>
      <c r="B48" s="62">
        <v>377323</v>
      </c>
      <c r="C48" t="s">
        <v>34</v>
      </c>
      <c r="J48" s="3"/>
      <c r="K48" s="3"/>
      <c r="L48" s="3"/>
      <c r="M48" s="3"/>
    </row>
    <row r="49" spans="1:9" x14ac:dyDescent="0.25">
      <c r="A49" t="s">
        <v>35</v>
      </c>
      <c r="B49" s="62">
        <v>2100</v>
      </c>
    </row>
    <row r="50" spans="1:9" x14ac:dyDescent="0.25">
      <c r="B50" s="62"/>
    </row>
    <row r="51" spans="1:9" x14ac:dyDescent="0.25">
      <c r="A51" s="19" t="s">
        <v>36</v>
      </c>
      <c r="B51" s="62"/>
    </row>
    <row r="52" spans="1:9" x14ac:dyDescent="0.25">
      <c r="C52" s="18" t="s">
        <v>37</v>
      </c>
      <c r="H52" s="18" t="s">
        <v>38</v>
      </c>
    </row>
    <row r="53" spans="1:9" ht="15.75" thickBot="1" x14ac:dyDescent="0.3">
      <c r="B53" s="29" t="s">
        <v>39</v>
      </c>
      <c r="C53" s="18" t="s">
        <v>39</v>
      </c>
      <c r="G53" s="29" t="s">
        <v>39</v>
      </c>
      <c r="H53" s="18" t="s">
        <v>39</v>
      </c>
      <c r="I53" s="3"/>
    </row>
    <row r="54" spans="1:9" ht="15.75" thickBot="1" x14ac:dyDescent="0.3">
      <c r="A54" t="s">
        <v>40</v>
      </c>
      <c r="B54" s="61">
        <v>1.83</v>
      </c>
      <c r="C54" s="3">
        <f>B48*C8</f>
        <v>690501.09000000008</v>
      </c>
      <c r="G54" s="32">
        <v>1.68</v>
      </c>
      <c r="H54" s="3">
        <f>B48*H8</f>
        <v>633902.64</v>
      </c>
      <c r="I54" s="3"/>
    </row>
    <row r="55" spans="1:9" ht="15.75" thickBot="1" x14ac:dyDescent="0.3">
      <c r="A55" t="s">
        <v>41</v>
      </c>
      <c r="B55" s="7">
        <v>5</v>
      </c>
      <c r="C55" s="63">
        <f>B49*C9*12</f>
        <v>126000</v>
      </c>
      <c r="G55" s="12">
        <v>12.62</v>
      </c>
      <c r="H55" s="63">
        <f>B49*H9*12</f>
        <v>318024</v>
      </c>
      <c r="I55" s="3"/>
    </row>
    <row r="56" spans="1:9" x14ac:dyDescent="0.25">
      <c r="A56" t="s">
        <v>42</v>
      </c>
      <c r="C56" s="3">
        <f>SUM(C54:C55)</f>
        <v>816501.09000000008</v>
      </c>
      <c r="H56" s="3">
        <f>SUM(H54:H55)</f>
        <v>951926.64</v>
      </c>
      <c r="I56" s="3"/>
    </row>
    <row r="57" spans="1:9" x14ac:dyDescent="0.25">
      <c r="A57" t="s">
        <v>43</v>
      </c>
      <c r="C57" s="3">
        <f>ROUND(C56/B48,2)</f>
        <v>2.16</v>
      </c>
      <c r="D57" t="s">
        <v>23</v>
      </c>
      <c r="H57">
        <f>ROUND(H56/B48,2)</f>
        <v>2.52</v>
      </c>
      <c r="I57" t="s">
        <v>23</v>
      </c>
    </row>
    <row r="59" spans="1:9" x14ac:dyDescent="0.25">
      <c r="A59" s="19" t="s">
        <v>44</v>
      </c>
      <c r="C59" s="3">
        <f>C39</f>
        <v>2.83</v>
      </c>
      <c r="D59" t="s">
        <v>23</v>
      </c>
      <c r="H59" s="3">
        <f>H39</f>
        <v>4.2039999999999997</v>
      </c>
      <c r="I59" t="s">
        <v>23</v>
      </c>
    </row>
    <row r="60" spans="1:9" ht="30" x14ac:dyDescent="0.25">
      <c r="A60" s="74" t="s">
        <v>45</v>
      </c>
      <c r="C60" s="3">
        <f>B48*C39</f>
        <v>1067824.0900000001</v>
      </c>
      <c r="D60" t="s">
        <v>39</v>
      </c>
      <c r="H60" s="3">
        <f>B48*H39</f>
        <v>1586265.892</v>
      </c>
      <c r="I60" s="3" t="s">
        <v>39</v>
      </c>
    </row>
    <row r="61" spans="1:9" x14ac:dyDescent="0.25">
      <c r="A61" s="74"/>
      <c r="C61" s="3"/>
      <c r="H61" s="3"/>
      <c r="I61" s="3"/>
    </row>
    <row r="62" spans="1:9" ht="30" x14ac:dyDescent="0.25">
      <c r="A62" s="74" t="s">
        <v>46</v>
      </c>
      <c r="C62" s="64">
        <f>C60-H60</f>
        <v>-518441.80199999991</v>
      </c>
      <c r="D62" t="s">
        <v>39</v>
      </c>
      <c r="E62" s="75" t="s">
        <v>47</v>
      </c>
      <c r="F62" s="76" t="s">
        <v>53</v>
      </c>
      <c r="G62" s="76"/>
      <c r="H62" s="76"/>
      <c r="I62" s="76"/>
    </row>
    <row r="63" spans="1:9" x14ac:dyDescent="0.25">
      <c r="D63" s="2"/>
      <c r="E63" s="2"/>
      <c r="F63" s="2"/>
      <c r="G63" s="2"/>
      <c r="H63" s="2"/>
      <c r="I63" s="2"/>
    </row>
    <row r="64" spans="1:9" x14ac:dyDescent="0.25">
      <c r="A64" t="s">
        <v>49</v>
      </c>
      <c r="C64" t="s">
        <v>57</v>
      </c>
      <c r="H64" s="3"/>
      <c r="I64" s="3"/>
    </row>
  </sheetData>
  <mergeCells count="1">
    <mergeCell ref="F62:I62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67" orientation="portrait" verticalDpi="0" r:id="rId1"/>
  <headerFooter>
    <oddHeader>&amp;RAnlage 1
Seite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F11B9-88B7-4C4D-8F4B-647551F60C14}">
  <sheetPr>
    <pageSetUpPr fitToPage="1"/>
  </sheetPr>
  <dimension ref="A1:M64"/>
  <sheetViews>
    <sheetView zoomScaleNormal="100" workbookViewId="0"/>
  </sheetViews>
  <sheetFormatPr baseColWidth="10" defaultColWidth="11.42578125" defaultRowHeight="15" x14ac:dyDescent="0.25"/>
  <cols>
    <col min="1" max="1" width="28" customWidth="1"/>
    <col min="2" max="2" width="8.7109375" customWidth="1"/>
    <col min="3" max="3" width="13.140625" customWidth="1"/>
    <col min="6" max="6" width="27" customWidth="1"/>
    <col min="7" max="7" width="8.7109375" customWidth="1"/>
    <col min="8" max="8" width="13" customWidth="1"/>
  </cols>
  <sheetData>
    <row r="1" spans="1:11" ht="15.75" x14ac:dyDescent="0.25">
      <c r="A1" s="1" t="s">
        <v>0</v>
      </c>
      <c r="B1" s="1" t="s">
        <v>1</v>
      </c>
      <c r="C1" s="1"/>
      <c r="D1" s="1"/>
    </row>
    <row r="2" spans="1:11" x14ac:dyDescent="0.25">
      <c r="B2" t="s">
        <v>2</v>
      </c>
    </row>
    <row r="3" spans="1:11" x14ac:dyDescent="0.25">
      <c r="A3" s="66"/>
      <c r="B3" s="67"/>
      <c r="C3" s="66"/>
      <c r="D3" s="66"/>
      <c r="E3" s="66"/>
      <c r="F3" s="66"/>
      <c r="G3" s="66"/>
      <c r="H3" s="65"/>
      <c r="I3" s="66"/>
    </row>
    <row r="4" spans="1:11" ht="15.75" x14ac:dyDescent="0.25">
      <c r="A4" s="69" t="s">
        <v>3</v>
      </c>
      <c r="B4" s="67"/>
      <c r="C4" s="68"/>
      <c r="D4" s="66"/>
      <c r="E4" s="66"/>
      <c r="F4" s="66"/>
      <c r="G4" s="66"/>
      <c r="H4" s="65"/>
      <c r="I4" s="66"/>
    </row>
    <row r="5" spans="1:11" x14ac:dyDescent="0.25">
      <c r="A5" s="66"/>
      <c r="B5" s="66"/>
      <c r="C5" s="66"/>
      <c r="D5" s="66"/>
      <c r="E5" s="66"/>
      <c r="F5" s="66"/>
      <c r="G5" s="66"/>
      <c r="H5" s="66"/>
      <c r="I5" s="66"/>
    </row>
    <row r="6" spans="1:11" ht="16.5" thickBot="1" x14ac:dyDescent="0.3">
      <c r="A6" s="1" t="s">
        <v>4</v>
      </c>
      <c r="F6" s="1" t="s">
        <v>5</v>
      </c>
    </row>
    <row r="7" spans="1:11" ht="15.75" thickBot="1" x14ac:dyDescent="0.3">
      <c r="A7" s="5"/>
      <c r="B7" s="5"/>
      <c r="C7" s="6" t="s">
        <v>6</v>
      </c>
      <c r="D7" s="6" t="s">
        <v>7</v>
      </c>
      <c r="F7" s="5"/>
      <c r="G7" s="5"/>
      <c r="H7" s="6" t="s">
        <v>6</v>
      </c>
      <c r="I7" s="6" t="s">
        <v>7</v>
      </c>
    </row>
    <row r="8" spans="1:11" ht="15.75" thickBot="1" x14ac:dyDescent="0.3">
      <c r="A8" s="58" t="s">
        <v>8</v>
      </c>
      <c r="B8" s="58"/>
      <c r="C8" s="61">
        <v>2</v>
      </c>
      <c r="D8" s="60">
        <f>ROUND(C8*1.07,2)</f>
        <v>2.14</v>
      </c>
      <c r="F8" s="5" t="s">
        <v>9</v>
      </c>
      <c r="G8" s="5"/>
      <c r="H8" s="32">
        <v>1.68</v>
      </c>
      <c r="I8" s="12">
        <f>ROUND(H8*1.07,2)</f>
        <v>1.8</v>
      </c>
      <c r="K8" s="31"/>
    </row>
    <row r="9" spans="1:11" ht="15.75" thickBot="1" x14ac:dyDescent="0.3">
      <c r="A9" s="5" t="s">
        <v>10</v>
      </c>
      <c r="B9" s="5"/>
      <c r="C9" s="7">
        <v>5</v>
      </c>
      <c r="D9" s="6">
        <f>ROUND(C9*1.07,2)</f>
        <v>5.35</v>
      </c>
      <c r="F9" s="5" t="s">
        <v>11</v>
      </c>
      <c r="G9" s="5"/>
      <c r="H9" s="12">
        <v>12.62</v>
      </c>
      <c r="I9" s="12">
        <f>ROUND(H9*1.07,2)</f>
        <v>13.5</v>
      </c>
    </row>
    <row r="10" spans="1:11" x14ac:dyDescent="0.25">
      <c r="A10" s="34"/>
      <c r="B10" s="8"/>
      <c r="C10" s="8"/>
      <c r="D10" s="34"/>
      <c r="E10" s="33"/>
      <c r="F10" s="34"/>
      <c r="G10" s="8"/>
      <c r="H10" s="8"/>
      <c r="I10" s="34"/>
    </row>
    <row r="11" spans="1:11" ht="15.75" thickBot="1" x14ac:dyDescent="0.3">
      <c r="A11" s="10"/>
      <c r="B11" s="35"/>
      <c r="C11" s="35"/>
      <c r="D11" s="10"/>
      <c r="E11" s="33"/>
      <c r="F11" s="10"/>
      <c r="G11" s="35"/>
      <c r="H11" s="35"/>
      <c r="I11" s="10"/>
    </row>
    <row r="12" spans="1:11" x14ac:dyDescent="0.25">
      <c r="A12" s="20" t="s">
        <v>12</v>
      </c>
      <c r="B12" s="8"/>
      <c r="C12" s="8"/>
      <c r="D12" s="9"/>
      <c r="F12" s="20" t="s">
        <v>12</v>
      </c>
      <c r="G12" s="8"/>
      <c r="H12" s="8"/>
      <c r="I12" s="9"/>
    </row>
    <row r="13" spans="1:11" ht="19.5" thickBot="1" x14ac:dyDescent="0.35">
      <c r="A13" s="22" t="s">
        <v>13</v>
      </c>
      <c r="B13" s="21">
        <v>30</v>
      </c>
      <c r="C13" s="10"/>
      <c r="D13" s="11"/>
      <c r="F13" s="22" t="s">
        <v>13</v>
      </c>
      <c r="G13" s="21">
        <v>30</v>
      </c>
      <c r="H13" s="10"/>
      <c r="I13" s="11"/>
    </row>
    <row r="14" spans="1:11" ht="15.75" thickBot="1" x14ac:dyDescent="0.3">
      <c r="A14" s="5" t="s">
        <v>8</v>
      </c>
      <c r="B14" s="6"/>
      <c r="C14" s="12">
        <f>B13*$C$8</f>
        <v>60</v>
      </c>
      <c r="D14" s="12">
        <f>B13*$D$8</f>
        <v>64.2</v>
      </c>
      <c r="F14" s="5" t="s">
        <v>14</v>
      </c>
      <c r="G14" s="6"/>
      <c r="H14" s="12">
        <f>G13*$H$8</f>
        <v>50.4</v>
      </c>
      <c r="I14" s="12">
        <f>G13*$I$8</f>
        <v>54</v>
      </c>
    </row>
    <row r="15" spans="1:11" ht="15.75" thickBot="1" x14ac:dyDescent="0.3">
      <c r="A15" s="5" t="s">
        <v>10</v>
      </c>
      <c r="B15" s="6"/>
      <c r="C15" s="12">
        <f>$C$9*12</f>
        <v>60</v>
      </c>
      <c r="D15" s="12">
        <f>$D$9*12</f>
        <v>64.199999999999989</v>
      </c>
      <c r="E15" s="29" t="s">
        <v>15</v>
      </c>
      <c r="F15" s="5" t="s">
        <v>16</v>
      </c>
      <c r="G15" s="6"/>
      <c r="H15" s="12">
        <f>$H$9*12</f>
        <v>151.44</v>
      </c>
      <c r="I15" s="12">
        <f>$I$9*12</f>
        <v>162</v>
      </c>
    </row>
    <row r="16" spans="1:11" ht="15.75" thickBot="1" x14ac:dyDescent="0.3">
      <c r="A16" s="13" t="s">
        <v>17</v>
      </c>
      <c r="B16" s="14"/>
      <c r="C16" s="15">
        <f>SUM(C14:C15)</f>
        <v>120</v>
      </c>
      <c r="D16" s="15">
        <f>SUM(D14:D15)</f>
        <v>128.39999999999998</v>
      </c>
      <c r="E16" s="29" t="s">
        <v>18</v>
      </c>
      <c r="F16" s="13" t="s">
        <v>17</v>
      </c>
      <c r="G16" s="14"/>
      <c r="H16" s="15">
        <f>SUM(H14:H15)</f>
        <v>201.84</v>
      </c>
      <c r="I16" s="15">
        <f>SUM(I14:I15)</f>
        <v>216</v>
      </c>
    </row>
    <row r="17" spans="1:13" ht="15.75" thickBot="1" x14ac:dyDescent="0.3">
      <c r="A17" s="13" t="s">
        <v>19</v>
      </c>
      <c r="B17" s="15"/>
      <c r="C17" s="12">
        <f>C16/B13</f>
        <v>4</v>
      </c>
      <c r="D17" s="12">
        <f>D16/B13</f>
        <v>4.2799999999999994</v>
      </c>
      <c r="E17" s="2">
        <f>H17-C17</f>
        <v>2.7279999999999998</v>
      </c>
      <c r="F17" s="13" t="s">
        <v>19</v>
      </c>
      <c r="G17" s="15"/>
      <c r="H17" s="12">
        <f>H16/G13</f>
        <v>6.7279999999999998</v>
      </c>
      <c r="I17" s="12">
        <f>I16/G13</f>
        <v>7.2</v>
      </c>
      <c r="J17" s="2"/>
      <c r="K17" s="2"/>
      <c r="L17" s="2"/>
      <c r="M17" s="2"/>
    </row>
    <row r="18" spans="1:13" ht="16.5" thickBot="1" x14ac:dyDescent="0.3">
      <c r="B18" s="4"/>
      <c r="C18" s="2"/>
      <c r="D18" s="54"/>
      <c r="E18" s="55" t="s">
        <v>20</v>
      </c>
      <c r="F18" s="56">
        <f>I16/D16</f>
        <v>1.682242990654206</v>
      </c>
      <c r="G18" s="2"/>
      <c r="H18" s="2"/>
      <c r="I18" s="2"/>
      <c r="J18" s="2"/>
      <c r="K18" s="2"/>
      <c r="L18" s="2"/>
      <c r="M18" s="2"/>
    </row>
    <row r="19" spans="1:13" ht="19.5" thickBot="1" x14ac:dyDescent="0.35">
      <c r="A19" s="44" t="s">
        <v>21</v>
      </c>
      <c r="B19" s="45"/>
      <c r="C19" s="45"/>
      <c r="D19" s="45"/>
      <c r="E19" s="50"/>
      <c r="F19" s="51"/>
      <c r="G19" s="46"/>
      <c r="H19" s="47">
        <f>H16-C16</f>
        <v>81.84</v>
      </c>
      <c r="I19" s="47">
        <f>I16-D16</f>
        <v>87.600000000000023</v>
      </c>
      <c r="J19" s="2"/>
      <c r="K19" s="2"/>
      <c r="L19" s="2"/>
      <c r="M19" s="2"/>
    </row>
    <row r="20" spans="1:13" ht="15.75" thickBot="1" x14ac:dyDescent="0.3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3" t="s">
        <v>12</v>
      </c>
      <c r="B21" s="8"/>
      <c r="C21" s="8"/>
      <c r="D21" s="9"/>
      <c r="F21" s="23" t="s">
        <v>12</v>
      </c>
      <c r="G21" s="8"/>
      <c r="H21" s="8"/>
      <c r="I21" s="9"/>
      <c r="J21" s="2"/>
      <c r="K21" s="2"/>
      <c r="L21" s="2"/>
      <c r="M21" s="2"/>
    </row>
    <row r="22" spans="1:13" ht="19.5" thickBot="1" x14ac:dyDescent="0.35">
      <c r="A22" s="24" t="s">
        <v>13</v>
      </c>
      <c r="B22" s="25">
        <v>60</v>
      </c>
      <c r="C22" s="10"/>
      <c r="D22" s="11"/>
      <c r="F22" s="24" t="s">
        <v>13</v>
      </c>
      <c r="G22" s="25">
        <v>60</v>
      </c>
      <c r="H22" s="10"/>
      <c r="I22" s="11"/>
      <c r="J22" s="2"/>
      <c r="K22" s="2"/>
      <c r="L22" s="2"/>
      <c r="M22" s="2"/>
    </row>
    <row r="23" spans="1:13" ht="15.75" thickBot="1" x14ac:dyDescent="0.3">
      <c r="A23" s="5" t="s">
        <v>8</v>
      </c>
      <c r="B23" s="6"/>
      <c r="C23" s="12">
        <f>B22*$C$8</f>
        <v>120</v>
      </c>
      <c r="D23" s="12">
        <f>B22*$D$8</f>
        <v>128.4</v>
      </c>
      <c r="F23" s="5" t="s">
        <v>9</v>
      </c>
      <c r="G23" s="6"/>
      <c r="H23" s="12">
        <f>G22*$H$8</f>
        <v>100.8</v>
      </c>
      <c r="I23" s="12">
        <f>G22*$I$8</f>
        <v>108</v>
      </c>
      <c r="J23" s="2"/>
      <c r="K23" s="2"/>
      <c r="L23" s="2"/>
      <c r="M23" s="2"/>
    </row>
    <row r="24" spans="1:13" ht="15.75" thickBot="1" x14ac:dyDescent="0.3">
      <c r="A24" s="5" t="s">
        <v>10</v>
      </c>
      <c r="B24" s="6"/>
      <c r="C24" s="12">
        <f>$C$9*12</f>
        <v>60</v>
      </c>
      <c r="D24" s="12">
        <f>$D$9*12</f>
        <v>64.199999999999989</v>
      </c>
      <c r="E24" s="29" t="s">
        <v>15</v>
      </c>
      <c r="F24" s="5" t="s">
        <v>11</v>
      </c>
      <c r="G24" s="6"/>
      <c r="H24" s="12">
        <f>$H$9*12</f>
        <v>151.44</v>
      </c>
      <c r="I24" s="12">
        <f>$I$9*12</f>
        <v>162</v>
      </c>
      <c r="J24" s="2"/>
      <c r="K24" s="2"/>
      <c r="L24" s="2"/>
      <c r="M24" s="2"/>
    </row>
    <row r="25" spans="1:13" ht="15.75" thickBot="1" x14ac:dyDescent="0.3">
      <c r="A25" s="13" t="s">
        <v>17</v>
      </c>
      <c r="B25" s="14"/>
      <c r="C25" s="15">
        <f>SUM(C23:C24)</f>
        <v>180</v>
      </c>
      <c r="D25" s="15">
        <f>SUM(D23:D24)</f>
        <v>192.6</v>
      </c>
      <c r="E25" s="29" t="s">
        <v>18</v>
      </c>
      <c r="F25" s="13" t="s">
        <v>17</v>
      </c>
      <c r="G25" s="14"/>
      <c r="H25" s="15">
        <f>SUM(H23:H24)</f>
        <v>252.24</v>
      </c>
      <c r="I25" s="15">
        <f>SUM(I23:I24)</f>
        <v>270</v>
      </c>
      <c r="J25" s="2"/>
      <c r="K25" s="2"/>
      <c r="L25" s="2"/>
      <c r="M25" s="2"/>
    </row>
    <row r="26" spans="1:13" ht="15.75" thickBot="1" x14ac:dyDescent="0.3">
      <c r="A26" s="13" t="s">
        <v>19</v>
      </c>
      <c r="B26" s="15"/>
      <c r="C26" s="12">
        <f>C25/B22</f>
        <v>3</v>
      </c>
      <c r="D26" s="12">
        <f>D25/B22</f>
        <v>3.21</v>
      </c>
      <c r="E26" s="2">
        <f>H26-C26</f>
        <v>1.2039999999999997</v>
      </c>
      <c r="F26" s="13" t="s">
        <v>19</v>
      </c>
      <c r="G26" s="15"/>
      <c r="H26" s="12">
        <f>H25/G22</f>
        <v>4.2039999999999997</v>
      </c>
      <c r="I26" s="12">
        <f>I25/G22</f>
        <v>4.5</v>
      </c>
      <c r="J26" s="2"/>
      <c r="K26" s="2"/>
      <c r="L26" s="2"/>
      <c r="M26" s="2"/>
    </row>
    <row r="27" spans="1:13" ht="16.5" thickBot="1" x14ac:dyDescent="0.3">
      <c r="B27" s="4"/>
      <c r="C27" s="2"/>
      <c r="D27" s="54"/>
      <c r="E27" s="55" t="s">
        <v>20</v>
      </c>
      <c r="F27" s="56">
        <f>I25/D25</f>
        <v>1.4018691588785046</v>
      </c>
      <c r="G27" s="2"/>
      <c r="H27" s="2"/>
      <c r="I27" s="2"/>
      <c r="J27" s="2"/>
      <c r="K27" s="2"/>
      <c r="L27" s="2"/>
      <c r="M27" s="2"/>
    </row>
    <row r="28" spans="1:13" ht="19.5" thickBot="1" x14ac:dyDescent="0.35">
      <c r="A28" s="40" t="s">
        <v>21</v>
      </c>
      <c r="B28" s="41"/>
      <c r="C28" s="41"/>
      <c r="D28" s="41"/>
      <c r="E28" s="49"/>
      <c r="F28" s="52"/>
      <c r="G28" s="42"/>
      <c r="H28" s="43">
        <f>H25-C25</f>
        <v>72.240000000000009</v>
      </c>
      <c r="I28" s="43">
        <f>I25-D25</f>
        <v>77.400000000000006</v>
      </c>
      <c r="J28" s="2"/>
      <c r="K28" s="2"/>
      <c r="L28" s="2"/>
      <c r="M28" s="2"/>
    </row>
    <row r="29" spans="1:13" ht="15.75" thickBot="1" x14ac:dyDescent="0.3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6" t="s">
        <v>12</v>
      </c>
      <c r="B30" s="8"/>
      <c r="C30" s="8"/>
      <c r="D30" s="9"/>
      <c r="F30" s="26" t="s">
        <v>12</v>
      </c>
      <c r="G30" s="8"/>
      <c r="H30" s="8"/>
      <c r="I30" s="9"/>
      <c r="J30" s="2"/>
      <c r="K30" s="2"/>
      <c r="L30" s="2"/>
      <c r="M30" s="2"/>
    </row>
    <row r="31" spans="1:13" ht="19.5" thickBot="1" x14ac:dyDescent="0.35">
      <c r="A31" s="27" t="s">
        <v>13</v>
      </c>
      <c r="B31" s="28">
        <v>120</v>
      </c>
      <c r="C31" s="10"/>
      <c r="D31" s="11"/>
      <c r="F31" s="27" t="s">
        <v>13</v>
      </c>
      <c r="G31" s="28">
        <v>120</v>
      </c>
      <c r="H31" s="10"/>
      <c r="I31" s="11"/>
      <c r="J31" s="2"/>
      <c r="K31" s="2"/>
      <c r="L31" s="2"/>
      <c r="M31" s="2"/>
    </row>
    <row r="32" spans="1:13" ht="15.75" thickBot="1" x14ac:dyDescent="0.3">
      <c r="A32" s="5" t="s">
        <v>8</v>
      </c>
      <c r="B32" s="6"/>
      <c r="C32" s="12">
        <f>B31*$C$8</f>
        <v>240</v>
      </c>
      <c r="D32" s="12">
        <f>B31*$D$8</f>
        <v>256.8</v>
      </c>
      <c r="F32" s="5" t="s">
        <v>9</v>
      </c>
      <c r="G32" s="6"/>
      <c r="H32" s="12">
        <f>G31*$H$8</f>
        <v>201.6</v>
      </c>
      <c r="I32" s="12">
        <f>G31*$I$8</f>
        <v>216</v>
      </c>
      <c r="J32" s="2"/>
      <c r="K32" s="2"/>
      <c r="L32" s="2"/>
      <c r="M32" s="2"/>
    </row>
    <row r="33" spans="1:13" ht="15.75" thickBot="1" x14ac:dyDescent="0.3">
      <c r="A33" s="5" t="s">
        <v>10</v>
      </c>
      <c r="B33" s="6"/>
      <c r="C33" s="12">
        <f>$C$9*12</f>
        <v>60</v>
      </c>
      <c r="D33" s="12">
        <f>$D$9*12</f>
        <v>64.199999999999989</v>
      </c>
      <c r="E33" s="29" t="s">
        <v>15</v>
      </c>
      <c r="F33" s="5" t="s">
        <v>11</v>
      </c>
      <c r="G33" s="6"/>
      <c r="H33" s="12">
        <f>$H$9*12</f>
        <v>151.44</v>
      </c>
      <c r="I33" s="12">
        <f>$I$9*12</f>
        <v>162</v>
      </c>
      <c r="J33" s="2"/>
      <c r="K33" s="2"/>
      <c r="L33" s="2"/>
      <c r="M33" s="2"/>
    </row>
    <row r="34" spans="1:13" ht="15.75" thickBot="1" x14ac:dyDescent="0.3">
      <c r="A34" s="13" t="s">
        <v>17</v>
      </c>
      <c r="B34" s="14"/>
      <c r="C34" s="15">
        <f>SUM(C32:C33)</f>
        <v>300</v>
      </c>
      <c r="D34" s="15">
        <f>SUM(D32:D33)</f>
        <v>321</v>
      </c>
      <c r="E34" s="29" t="s">
        <v>18</v>
      </c>
      <c r="F34" s="13" t="s">
        <v>17</v>
      </c>
      <c r="G34" s="14"/>
      <c r="H34" s="15">
        <f>SUM(H32:H33)</f>
        <v>353.03999999999996</v>
      </c>
      <c r="I34" s="15">
        <f>SUM(I32:I33)</f>
        <v>378</v>
      </c>
      <c r="J34" s="2"/>
      <c r="K34" s="2"/>
      <c r="L34" s="2"/>
      <c r="M34" s="2"/>
    </row>
    <row r="35" spans="1:13" ht="15.75" thickBot="1" x14ac:dyDescent="0.3">
      <c r="A35" s="13" t="s">
        <v>19</v>
      </c>
      <c r="B35" s="15"/>
      <c r="C35" s="12">
        <f>C34/B31</f>
        <v>2.5</v>
      </c>
      <c r="D35" s="12">
        <f>D34/B31</f>
        <v>2.6749999999999998</v>
      </c>
      <c r="E35" s="2">
        <f>H35-C35</f>
        <v>0.44199999999999973</v>
      </c>
      <c r="F35" s="13" t="s">
        <v>19</v>
      </c>
      <c r="G35" s="15"/>
      <c r="H35" s="12">
        <f>H34/G31</f>
        <v>2.9419999999999997</v>
      </c>
      <c r="I35" s="12">
        <f>I34/G31</f>
        <v>3.15</v>
      </c>
      <c r="J35" s="2"/>
      <c r="K35" s="2"/>
      <c r="L35" s="2"/>
      <c r="M35" s="2"/>
    </row>
    <row r="36" spans="1:13" ht="16.5" thickBot="1" x14ac:dyDescent="0.3">
      <c r="B36" s="4"/>
      <c r="C36" s="2"/>
      <c r="D36" s="54"/>
      <c r="E36" s="55" t="s">
        <v>20</v>
      </c>
      <c r="F36" s="56">
        <f>I34/D34</f>
        <v>1.1775700934579438</v>
      </c>
      <c r="G36" s="2"/>
      <c r="H36" s="2"/>
      <c r="I36" s="2"/>
      <c r="J36" s="2"/>
      <c r="K36" s="2"/>
      <c r="L36" s="2"/>
      <c r="M36" s="2"/>
    </row>
    <row r="37" spans="1:13" ht="19.5" thickBot="1" x14ac:dyDescent="0.35">
      <c r="A37" s="36" t="s">
        <v>21</v>
      </c>
      <c r="B37" s="37"/>
      <c r="C37" s="37"/>
      <c r="D37" s="37"/>
      <c r="E37" s="48"/>
      <c r="F37" s="53"/>
      <c r="G37" s="38"/>
      <c r="H37" s="39">
        <f>H34-C34</f>
        <v>53.039999999999964</v>
      </c>
      <c r="I37" s="39">
        <f>I34-D34</f>
        <v>57</v>
      </c>
      <c r="J37" s="2"/>
      <c r="K37" s="2"/>
      <c r="L37" s="2"/>
      <c r="M37" s="2"/>
    </row>
    <row r="38" spans="1:13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.75" x14ac:dyDescent="0.25">
      <c r="A39" s="1" t="s">
        <v>22</v>
      </c>
      <c r="B39" s="70"/>
      <c r="C39" s="70">
        <f>C26</f>
        <v>3</v>
      </c>
      <c r="D39" s="70" t="s">
        <v>23</v>
      </c>
      <c r="E39" s="71"/>
      <c r="F39" s="72"/>
      <c r="G39" s="70"/>
      <c r="H39" s="70">
        <f>H26</f>
        <v>4.2039999999999997</v>
      </c>
      <c r="I39" s="70" t="s">
        <v>23</v>
      </c>
      <c r="J39" s="2"/>
      <c r="K39" s="2"/>
      <c r="L39" s="2"/>
      <c r="M39" s="2"/>
    </row>
    <row r="40" spans="1:13" ht="15.75" x14ac:dyDescent="0.25">
      <c r="A40" s="1"/>
      <c r="B40" s="70"/>
      <c r="C40" s="70"/>
      <c r="D40" s="70"/>
      <c r="E40" s="71"/>
      <c r="F40" s="72"/>
      <c r="G40" s="70"/>
      <c r="H40" s="70"/>
      <c r="I40" s="70"/>
      <c r="J40" s="2"/>
      <c r="K40" s="2"/>
      <c r="L40" s="2"/>
      <c r="M40" s="2"/>
    </row>
    <row r="41" spans="1:13" ht="15.75" x14ac:dyDescent="0.25">
      <c r="A41" s="1" t="s">
        <v>24</v>
      </c>
      <c r="B41" s="70"/>
      <c r="C41" s="73" t="s">
        <v>51</v>
      </c>
      <c r="D41" s="70"/>
      <c r="E41" s="71"/>
      <c r="F41" s="72"/>
      <c r="G41" s="70"/>
      <c r="H41" s="70"/>
      <c r="I41" s="70"/>
      <c r="J41" s="2"/>
      <c r="K41" s="2"/>
      <c r="L41" s="2"/>
      <c r="M41" s="2"/>
    </row>
    <row r="42" spans="1:13" ht="15.75" x14ac:dyDescent="0.25">
      <c r="B42" s="57"/>
      <c r="C42" s="73" t="s">
        <v>58</v>
      </c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.75" x14ac:dyDescent="0.25">
      <c r="A44" s="17" t="s">
        <v>26</v>
      </c>
      <c r="B44" s="17"/>
      <c r="C44" s="17"/>
      <c r="D44" s="17"/>
      <c r="E44" s="16"/>
      <c r="F44" s="16"/>
      <c r="J44" s="2"/>
      <c r="K44" s="2"/>
      <c r="L44" s="2"/>
      <c r="M44" s="2"/>
    </row>
    <row r="45" spans="1:13" x14ac:dyDescent="0.25">
      <c r="A45" t="s">
        <v>27</v>
      </c>
      <c r="J45" s="2"/>
      <c r="K45" s="2"/>
      <c r="L45" s="2"/>
      <c r="M45" s="2"/>
    </row>
    <row r="46" spans="1:13" x14ac:dyDescent="0.25">
      <c r="A46" t="s">
        <v>28</v>
      </c>
      <c r="B46" t="s">
        <v>29</v>
      </c>
      <c r="J46" s="2"/>
      <c r="K46" s="2"/>
      <c r="L46" s="2"/>
      <c r="M46" s="2"/>
    </row>
    <row r="47" spans="1:13" x14ac:dyDescent="0.25">
      <c r="A47" t="s">
        <v>30</v>
      </c>
      <c r="B47" t="s">
        <v>31</v>
      </c>
      <c r="D47" t="s">
        <v>32</v>
      </c>
      <c r="J47" s="2"/>
      <c r="K47" s="2"/>
      <c r="L47" s="2"/>
      <c r="M47" s="2"/>
    </row>
    <row r="48" spans="1:13" x14ac:dyDescent="0.25">
      <c r="A48" t="s">
        <v>33</v>
      </c>
      <c r="B48" s="62">
        <v>377323</v>
      </c>
      <c r="C48" t="s">
        <v>34</v>
      </c>
      <c r="J48" s="3"/>
      <c r="K48" s="3"/>
      <c r="L48" s="3"/>
      <c r="M48" s="3"/>
    </row>
    <row r="49" spans="1:9" x14ac:dyDescent="0.25">
      <c r="A49" t="s">
        <v>35</v>
      </c>
      <c r="B49" s="62">
        <v>2100</v>
      </c>
    </row>
    <row r="50" spans="1:9" x14ac:dyDescent="0.25">
      <c r="B50" s="62"/>
    </row>
    <row r="51" spans="1:9" x14ac:dyDescent="0.25">
      <c r="A51" s="19" t="s">
        <v>36</v>
      </c>
      <c r="B51" s="62"/>
    </row>
    <row r="52" spans="1:9" x14ac:dyDescent="0.25">
      <c r="C52" s="18" t="s">
        <v>37</v>
      </c>
      <c r="H52" s="18" t="s">
        <v>38</v>
      </c>
    </row>
    <row r="53" spans="1:9" ht="15.75" thickBot="1" x14ac:dyDescent="0.3">
      <c r="B53" s="29" t="s">
        <v>39</v>
      </c>
      <c r="C53" s="18" t="s">
        <v>39</v>
      </c>
      <c r="G53" s="29" t="s">
        <v>39</v>
      </c>
      <c r="H53" s="18" t="s">
        <v>39</v>
      </c>
      <c r="I53" s="3"/>
    </row>
    <row r="54" spans="1:9" ht="15.75" thickBot="1" x14ac:dyDescent="0.3">
      <c r="A54" t="s">
        <v>40</v>
      </c>
      <c r="B54" s="61">
        <v>2</v>
      </c>
      <c r="C54" s="3">
        <f>B48*C8</f>
        <v>754646</v>
      </c>
      <c r="G54" s="32">
        <v>1.68</v>
      </c>
      <c r="H54" s="3">
        <f>B48*H8</f>
        <v>633902.64</v>
      </c>
      <c r="I54" s="3"/>
    </row>
    <row r="55" spans="1:9" ht="15.75" thickBot="1" x14ac:dyDescent="0.3">
      <c r="A55" t="s">
        <v>41</v>
      </c>
      <c r="B55" s="7">
        <v>5</v>
      </c>
      <c r="C55" s="63">
        <f>B49*C9*12</f>
        <v>126000</v>
      </c>
      <c r="G55" s="12">
        <v>12.62</v>
      </c>
      <c r="H55" s="63">
        <f>B49*H9*12</f>
        <v>318024</v>
      </c>
      <c r="I55" s="3"/>
    </row>
    <row r="56" spans="1:9" x14ac:dyDescent="0.25">
      <c r="A56" t="s">
        <v>42</v>
      </c>
      <c r="C56" s="3">
        <f>SUM(C54:C55)</f>
        <v>880646</v>
      </c>
      <c r="H56" s="3">
        <f>SUM(H54:H55)</f>
        <v>951926.64</v>
      </c>
      <c r="I56" s="3"/>
    </row>
    <row r="57" spans="1:9" x14ac:dyDescent="0.25">
      <c r="A57" t="s">
        <v>43</v>
      </c>
      <c r="C57" s="3">
        <f>ROUND(C56/B48,2)</f>
        <v>2.33</v>
      </c>
      <c r="D57" t="s">
        <v>23</v>
      </c>
      <c r="H57">
        <f>ROUND(H56/B48,2)</f>
        <v>2.52</v>
      </c>
      <c r="I57" t="s">
        <v>23</v>
      </c>
    </row>
    <row r="59" spans="1:9" x14ac:dyDescent="0.25">
      <c r="A59" s="19" t="s">
        <v>44</v>
      </c>
      <c r="C59" s="3">
        <f>C39</f>
        <v>3</v>
      </c>
      <c r="D59" t="s">
        <v>23</v>
      </c>
      <c r="H59" s="3">
        <f>H39</f>
        <v>4.2039999999999997</v>
      </c>
      <c r="I59" t="s">
        <v>23</v>
      </c>
    </row>
    <row r="60" spans="1:9" ht="30" x14ac:dyDescent="0.25">
      <c r="A60" s="74" t="s">
        <v>45</v>
      </c>
      <c r="C60" s="3">
        <f>B48*C39</f>
        <v>1131969</v>
      </c>
      <c r="D60" t="s">
        <v>39</v>
      </c>
      <c r="H60" s="3">
        <f>B48*H39</f>
        <v>1586265.892</v>
      </c>
      <c r="I60" s="3" t="s">
        <v>39</v>
      </c>
    </row>
    <row r="61" spans="1:9" x14ac:dyDescent="0.25">
      <c r="A61" s="74"/>
      <c r="C61" s="3"/>
      <c r="H61" s="3"/>
      <c r="I61" s="3"/>
    </row>
    <row r="62" spans="1:9" ht="30" x14ac:dyDescent="0.25">
      <c r="A62" s="74" t="s">
        <v>46</v>
      </c>
      <c r="C62" s="64">
        <f>C60-H60</f>
        <v>-454296.89199999999</v>
      </c>
      <c r="D62" t="s">
        <v>39</v>
      </c>
      <c r="E62" s="75" t="s">
        <v>47</v>
      </c>
      <c r="F62" s="76" t="s">
        <v>53</v>
      </c>
      <c r="G62" s="76"/>
      <c r="H62" s="76"/>
      <c r="I62" s="76"/>
    </row>
    <row r="63" spans="1:9" x14ac:dyDescent="0.25">
      <c r="D63" s="2"/>
      <c r="E63" s="2"/>
      <c r="F63" s="2"/>
      <c r="G63" s="2"/>
      <c r="H63" s="2"/>
      <c r="I63" s="2"/>
    </row>
    <row r="64" spans="1:9" x14ac:dyDescent="0.25">
      <c r="A64" t="s">
        <v>49</v>
      </c>
      <c r="C64" t="s">
        <v>57</v>
      </c>
      <c r="H64" s="3"/>
      <c r="I64" s="3"/>
    </row>
  </sheetData>
  <mergeCells count="1">
    <mergeCell ref="F62:I62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67" orientation="portrait" verticalDpi="0" r:id="rId1"/>
  <headerFooter>
    <oddHeader>&amp;RAnlage 1
Seite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0C2CE-9E3B-44B0-A9C2-8F2C7A9ADD25}">
  <sheetPr>
    <pageSetUpPr fitToPage="1"/>
  </sheetPr>
  <dimension ref="A1:M65"/>
  <sheetViews>
    <sheetView zoomScaleNormal="100" workbookViewId="0">
      <selection activeCell="F51" sqref="F51"/>
    </sheetView>
  </sheetViews>
  <sheetFormatPr baseColWidth="10" defaultColWidth="11.42578125" defaultRowHeight="15" x14ac:dyDescent="0.25"/>
  <cols>
    <col min="1" max="1" width="28" customWidth="1"/>
    <col min="2" max="2" width="8.7109375" customWidth="1"/>
    <col min="3" max="3" width="16" customWidth="1"/>
    <col min="6" max="6" width="27" customWidth="1"/>
    <col min="7" max="7" width="8.7109375" customWidth="1"/>
    <col min="8" max="8" width="13.28515625" customWidth="1"/>
    <col min="9" max="9" width="13.5703125" customWidth="1"/>
  </cols>
  <sheetData>
    <row r="1" spans="1:11" ht="15.75" x14ac:dyDescent="0.25">
      <c r="A1" s="1" t="s">
        <v>0</v>
      </c>
      <c r="B1" s="1" t="s">
        <v>1</v>
      </c>
      <c r="C1" s="1"/>
      <c r="D1" s="1"/>
    </row>
    <row r="2" spans="1:11" x14ac:dyDescent="0.25">
      <c r="B2" t="s">
        <v>2</v>
      </c>
    </row>
    <row r="3" spans="1:11" x14ac:dyDescent="0.25">
      <c r="A3" s="66"/>
      <c r="B3" s="67"/>
      <c r="C3" s="66"/>
      <c r="D3" s="65"/>
      <c r="E3" s="66"/>
      <c r="F3" s="66"/>
      <c r="G3" s="66"/>
      <c r="H3" s="65"/>
      <c r="I3" s="66"/>
    </row>
    <row r="4" spans="1:11" ht="15.75" x14ac:dyDescent="0.25">
      <c r="A4" s="69" t="s">
        <v>3</v>
      </c>
      <c r="B4" s="67"/>
      <c r="C4" s="68"/>
      <c r="D4" s="66"/>
      <c r="E4" s="66"/>
      <c r="F4" s="66"/>
      <c r="G4" s="66"/>
      <c r="H4" s="65"/>
      <c r="I4" s="66"/>
    </row>
    <row r="5" spans="1:11" x14ac:dyDescent="0.25">
      <c r="A5" s="66"/>
      <c r="B5" s="66"/>
      <c r="C5" s="66"/>
      <c r="D5" s="66"/>
      <c r="E5" s="66"/>
      <c r="F5" s="66"/>
      <c r="G5" s="66"/>
      <c r="H5" s="66"/>
      <c r="I5" s="66"/>
    </row>
    <row r="6" spans="1:11" ht="16.5" thickBot="1" x14ac:dyDescent="0.3">
      <c r="A6" s="1" t="s">
        <v>4</v>
      </c>
      <c r="F6" s="1" t="s">
        <v>5</v>
      </c>
    </row>
    <row r="7" spans="1:11" ht="15.75" thickBot="1" x14ac:dyDescent="0.3">
      <c r="A7" s="5"/>
      <c r="B7" s="5"/>
      <c r="C7" s="6" t="s">
        <v>6</v>
      </c>
      <c r="D7" s="6" t="s">
        <v>7</v>
      </c>
      <c r="F7" s="5"/>
      <c r="G7" s="5"/>
      <c r="H7" s="6" t="s">
        <v>6</v>
      </c>
      <c r="I7" s="6" t="s">
        <v>7</v>
      </c>
    </row>
    <row r="8" spans="1:11" ht="15.75" thickBot="1" x14ac:dyDescent="0.3">
      <c r="A8" s="58" t="s">
        <v>8</v>
      </c>
      <c r="B8" s="58"/>
      <c r="C8" s="61">
        <v>2.2000000000000002</v>
      </c>
      <c r="D8" s="60">
        <f>ROUND(C8*1.07,2)</f>
        <v>2.35</v>
      </c>
      <c r="F8" s="5" t="s">
        <v>9</v>
      </c>
      <c r="G8" s="5"/>
      <c r="H8" s="32">
        <v>1.68</v>
      </c>
      <c r="I8" s="12">
        <f>ROUND(H8*1.07,2)</f>
        <v>1.8</v>
      </c>
      <c r="K8" s="31"/>
    </row>
    <row r="9" spans="1:11" ht="15.75" thickBot="1" x14ac:dyDescent="0.3">
      <c r="A9" s="58" t="s">
        <v>10</v>
      </c>
      <c r="B9" s="58"/>
      <c r="C9" s="59">
        <v>10</v>
      </c>
      <c r="D9" s="60">
        <f>ROUND(C9*1.07,2)</f>
        <v>10.7</v>
      </c>
      <c r="F9" s="5" t="s">
        <v>11</v>
      </c>
      <c r="G9" s="5"/>
      <c r="H9" s="12">
        <v>12.62</v>
      </c>
      <c r="I9" s="12">
        <f>ROUND(H9*1.07,2)</f>
        <v>13.5</v>
      </c>
    </row>
    <row r="10" spans="1:11" x14ac:dyDescent="0.25">
      <c r="A10" s="34"/>
      <c r="B10" s="8"/>
      <c r="C10" s="8"/>
      <c r="D10" s="34"/>
      <c r="E10" s="33"/>
      <c r="F10" s="34"/>
      <c r="G10" s="8"/>
      <c r="H10" s="8"/>
      <c r="I10" s="34"/>
    </row>
    <row r="11" spans="1:11" ht="15.75" thickBot="1" x14ac:dyDescent="0.3">
      <c r="A11" s="10"/>
      <c r="B11" s="35"/>
      <c r="C11" s="35"/>
      <c r="D11" s="10"/>
      <c r="E11" s="33"/>
      <c r="F11" s="10"/>
      <c r="G11" s="35"/>
      <c r="H11" s="35"/>
      <c r="I11" s="10"/>
    </row>
    <row r="12" spans="1:11" x14ac:dyDescent="0.25">
      <c r="A12" s="20" t="s">
        <v>12</v>
      </c>
      <c r="B12" s="8"/>
      <c r="C12" s="8"/>
      <c r="D12" s="9"/>
      <c r="F12" s="20" t="s">
        <v>12</v>
      </c>
      <c r="G12" s="8"/>
      <c r="H12" s="8"/>
      <c r="I12" s="9"/>
    </row>
    <row r="13" spans="1:11" ht="19.5" thickBot="1" x14ac:dyDescent="0.35">
      <c r="A13" s="22" t="s">
        <v>13</v>
      </c>
      <c r="B13" s="21">
        <v>30</v>
      </c>
      <c r="C13" s="10"/>
      <c r="D13" s="11"/>
      <c r="F13" s="22" t="s">
        <v>13</v>
      </c>
      <c r="G13" s="21">
        <v>30</v>
      </c>
      <c r="H13" s="10"/>
      <c r="I13" s="11"/>
    </row>
    <row r="14" spans="1:11" ht="15.75" thickBot="1" x14ac:dyDescent="0.3">
      <c r="A14" s="5" t="s">
        <v>8</v>
      </c>
      <c r="B14" s="6"/>
      <c r="C14" s="12">
        <f>B13*$C$8</f>
        <v>66</v>
      </c>
      <c r="D14" s="12">
        <f>B13*$D$8</f>
        <v>70.5</v>
      </c>
      <c r="F14" s="5" t="s">
        <v>14</v>
      </c>
      <c r="G14" s="6"/>
      <c r="H14" s="12">
        <f>G13*$H$8</f>
        <v>50.4</v>
      </c>
      <c r="I14" s="12">
        <f>G13*$I$8</f>
        <v>54</v>
      </c>
    </row>
    <row r="15" spans="1:11" ht="15.75" thickBot="1" x14ac:dyDescent="0.3">
      <c r="A15" s="5" t="s">
        <v>10</v>
      </c>
      <c r="B15" s="6"/>
      <c r="C15" s="12">
        <f>$C$9*12</f>
        <v>120</v>
      </c>
      <c r="D15" s="12">
        <f>$D$9*12</f>
        <v>128.39999999999998</v>
      </c>
      <c r="E15" s="29" t="s">
        <v>15</v>
      </c>
      <c r="F15" s="5" t="s">
        <v>16</v>
      </c>
      <c r="G15" s="6"/>
      <c r="H15" s="12">
        <f>$H$9*12</f>
        <v>151.44</v>
      </c>
      <c r="I15" s="12">
        <f>$I$9*12</f>
        <v>162</v>
      </c>
    </row>
    <row r="16" spans="1:11" ht="15.75" thickBot="1" x14ac:dyDescent="0.3">
      <c r="A16" s="13" t="s">
        <v>17</v>
      </c>
      <c r="B16" s="14"/>
      <c r="C16" s="15">
        <f>SUM(C14:C15)</f>
        <v>186</v>
      </c>
      <c r="D16" s="15">
        <f>SUM(D14:D15)</f>
        <v>198.89999999999998</v>
      </c>
      <c r="E16" s="29" t="s">
        <v>18</v>
      </c>
      <c r="F16" s="13" t="s">
        <v>17</v>
      </c>
      <c r="G16" s="14"/>
      <c r="H16" s="15">
        <f>SUM(H14:H15)</f>
        <v>201.84</v>
      </c>
      <c r="I16" s="15">
        <f>SUM(I14:I15)</f>
        <v>216</v>
      </c>
    </row>
    <row r="17" spans="1:13" ht="15.75" thickBot="1" x14ac:dyDescent="0.3">
      <c r="A17" s="13" t="s">
        <v>19</v>
      </c>
      <c r="B17" s="15"/>
      <c r="C17" s="12">
        <f>C16/B13</f>
        <v>6.2</v>
      </c>
      <c r="D17" s="12">
        <f>D16/B13</f>
        <v>6.629999999999999</v>
      </c>
      <c r="E17" s="2">
        <f>H17-C17</f>
        <v>0.52799999999999958</v>
      </c>
      <c r="F17" s="13" t="s">
        <v>19</v>
      </c>
      <c r="G17" s="15"/>
      <c r="H17" s="12">
        <f>H16/G13</f>
        <v>6.7279999999999998</v>
      </c>
      <c r="I17" s="12">
        <f>I16/G13</f>
        <v>7.2</v>
      </c>
      <c r="J17" s="2"/>
      <c r="K17" s="2"/>
      <c r="L17" s="2"/>
      <c r="M17" s="2"/>
    </row>
    <row r="18" spans="1:13" ht="16.5" thickBot="1" x14ac:dyDescent="0.3">
      <c r="B18" s="4"/>
      <c r="C18" s="2"/>
      <c r="D18" s="54"/>
      <c r="E18" s="55" t="s">
        <v>20</v>
      </c>
      <c r="F18" s="56">
        <f>I16/D16</f>
        <v>1.0859728506787332</v>
      </c>
      <c r="G18" s="2"/>
      <c r="H18" s="2"/>
      <c r="I18" s="2"/>
      <c r="J18" s="2"/>
      <c r="K18" s="2"/>
      <c r="L18" s="2"/>
      <c r="M18" s="2"/>
    </row>
    <row r="19" spans="1:13" ht="19.5" thickBot="1" x14ac:dyDescent="0.35">
      <c r="A19" s="44" t="s">
        <v>21</v>
      </c>
      <c r="B19" s="45"/>
      <c r="C19" s="45"/>
      <c r="D19" s="45"/>
      <c r="E19" s="50"/>
      <c r="F19" s="51"/>
      <c r="G19" s="46"/>
      <c r="H19" s="47">
        <f>H16-C16</f>
        <v>15.840000000000003</v>
      </c>
      <c r="I19" s="47">
        <f>I16-D16</f>
        <v>17.100000000000023</v>
      </c>
      <c r="J19" s="2"/>
      <c r="K19" s="2"/>
      <c r="L19" s="2"/>
      <c r="M19" s="2"/>
    </row>
    <row r="20" spans="1:13" ht="15.75" thickBot="1" x14ac:dyDescent="0.3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3" t="s">
        <v>12</v>
      </c>
      <c r="B21" s="8"/>
      <c r="C21" s="8"/>
      <c r="D21" s="9"/>
      <c r="F21" s="23" t="s">
        <v>12</v>
      </c>
      <c r="G21" s="8"/>
      <c r="H21" s="8"/>
      <c r="I21" s="9"/>
      <c r="J21" s="2"/>
      <c r="K21" s="2"/>
      <c r="L21" s="2"/>
      <c r="M21" s="2"/>
    </row>
    <row r="22" spans="1:13" ht="19.5" thickBot="1" x14ac:dyDescent="0.35">
      <c r="A22" s="24" t="s">
        <v>13</v>
      </c>
      <c r="B22" s="25">
        <v>60</v>
      </c>
      <c r="C22" s="10"/>
      <c r="D22" s="11"/>
      <c r="F22" s="24" t="s">
        <v>13</v>
      </c>
      <c r="G22" s="25">
        <v>60</v>
      </c>
      <c r="H22" s="10"/>
      <c r="I22" s="11"/>
      <c r="J22" s="2"/>
      <c r="K22" s="2"/>
      <c r="L22" s="2"/>
      <c r="M22" s="2"/>
    </row>
    <row r="23" spans="1:13" ht="15.75" thickBot="1" x14ac:dyDescent="0.3">
      <c r="A23" s="5" t="s">
        <v>8</v>
      </c>
      <c r="B23" s="6"/>
      <c r="C23" s="12">
        <f>B22*$C$8</f>
        <v>132</v>
      </c>
      <c r="D23" s="12">
        <f>B22*$D$8</f>
        <v>141</v>
      </c>
      <c r="F23" s="5" t="s">
        <v>9</v>
      </c>
      <c r="G23" s="6"/>
      <c r="H23" s="12">
        <f>G22*$H$8</f>
        <v>100.8</v>
      </c>
      <c r="I23" s="12">
        <f>G22*$I$8</f>
        <v>108</v>
      </c>
      <c r="J23" s="2"/>
      <c r="K23" s="2"/>
      <c r="L23" s="2"/>
      <c r="M23" s="2"/>
    </row>
    <row r="24" spans="1:13" ht="15.75" thickBot="1" x14ac:dyDescent="0.3">
      <c r="A24" s="5" t="s">
        <v>10</v>
      </c>
      <c r="B24" s="6"/>
      <c r="C24" s="12">
        <f>$C$9*12</f>
        <v>120</v>
      </c>
      <c r="D24" s="12">
        <f>$D$9*12</f>
        <v>128.39999999999998</v>
      </c>
      <c r="E24" s="29" t="s">
        <v>15</v>
      </c>
      <c r="F24" s="5" t="s">
        <v>11</v>
      </c>
      <c r="G24" s="6"/>
      <c r="H24" s="12">
        <f>$H$9*12</f>
        <v>151.44</v>
      </c>
      <c r="I24" s="12">
        <f>$I$9*12</f>
        <v>162</v>
      </c>
      <c r="J24" s="2"/>
      <c r="K24" s="2"/>
      <c r="L24" s="2"/>
      <c r="M24" s="2"/>
    </row>
    <row r="25" spans="1:13" ht="15.75" thickBot="1" x14ac:dyDescent="0.3">
      <c r="A25" s="13" t="s">
        <v>17</v>
      </c>
      <c r="B25" s="14"/>
      <c r="C25" s="15">
        <f>SUM(C23:C24)</f>
        <v>252</v>
      </c>
      <c r="D25" s="15">
        <f>SUM(D23:D24)</f>
        <v>269.39999999999998</v>
      </c>
      <c r="E25" s="29" t="s">
        <v>18</v>
      </c>
      <c r="F25" s="13" t="s">
        <v>17</v>
      </c>
      <c r="G25" s="14"/>
      <c r="H25" s="15">
        <f>SUM(H23:H24)</f>
        <v>252.24</v>
      </c>
      <c r="I25" s="15">
        <f>SUM(I23:I24)</f>
        <v>270</v>
      </c>
      <c r="J25" s="2"/>
      <c r="K25" s="2"/>
      <c r="L25" s="2"/>
      <c r="M25" s="2"/>
    </row>
    <row r="26" spans="1:13" ht="15.75" thickBot="1" x14ac:dyDescent="0.3">
      <c r="A26" s="13" t="s">
        <v>19</v>
      </c>
      <c r="B26" s="15"/>
      <c r="C26" s="12">
        <f>C25/B22</f>
        <v>4.2</v>
      </c>
      <c r="D26" s="12">
        <f>D25/B22</f>
        <v>4.4899999999999993</v>
      </c>
      <c r="E26" s="2">
        <f>H26-C26</f>
        <v>3.9999999999995595E-3</v>
      </c>
      <c r="F26" s="13" t="s">
        <v>19</v>
      </c>
      <c r="G26" s="15"/>
      <c r="H26" s="12">
        <f>H25/G22</f>
        <v>4.2039999999999997</v>
      </c>
      <c r="I26" s="12">
        <f>I25/G22</f>
        <v>4.5</v>
      </c>
      <c r="J26" s="2"/>
      <c r="K26" s="2"/>
      <c r="L26" s="2"/>
      <c r="M26" s="2"/>
    </row>
    <row r="27" spans="1:13" ht="16.5" thickBot="1" x14ac:dyDescent="0.3">
      <c r="B27" s="4"/>
      <c r="C27" s="2"/>
      <c r="D27" s="54"/>
      <c r="E27" s="55" t="s">
        <v>20</v>
      </c>
      <c r="F27" s="56">
        <f>I25/D25</f>
        <v>1.0022271714922051</v>
      </c>
      <c r="G27" s="2"/>
      <c r="H27" s="2"/>
      <c r="I27" s="2"/>
      <c r="J27" s="2"/>
      <c r="K27" s="2"/>
      <c r="L27" s="2"/>
      <c r="M27" s="2"/>
    </row>
    <row r="28" spans="1:13" ht="19.5" thickBot="1" x14ac:dyDescent="0.35">
      <c r="A28" s="40" t="s">
        <v>21</v>
      </c>
      <c r="B28" s="41"/>
      <c r="C28" s="41"/>
      <c r="D28" s="41"/>
      <c r="E28" s="49"/>
      <c r="F28" s="52"/>
      <c r="G28" s="42"/>
      <c r="H28" s="43">
        <f>H25-C25</f>
        <v>0.24000000000000909</v>
      </c>
      <c r="I28" s="43">
        <f>I25-D25</f>
        <v>0.60000000000002274</v>
      </c>
      <c r="J28" s="2"/>
      <c r="K28" s="2"/>
      <c r="L28" s="2"/>
      <c r="M28" s="2"/>
    </row>
    <row r="29" spans="1:13" ht="15.75" thickBot="1" x14ac:dyDescent="0.3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6" t="s">
        <v>12</v>
      </c>
      <c r="B30" s="8"/>
      <c r="C30" s="8"/>
      <c r="D30" s="9"/>
      <c r="F30" s="26" t="s">
        <v>12</v>
      </c>
      <c r="G30" s="8"/>
      <c r="H30" s="8"/>
      <c r="I30" s="9"/>
      <c r="J30" s="2"/>
      <c r="K30" s="2"/>
      <c r="L30" s="2"/>
      <c r="M30" s="2"/>
    </row>
    <row r="31" spans="1:13" ht="19.5" thickBot="1" x14ac:dyDescent="0.35">
      <c r="A31" s="27" t="s">
        <v>13</v>
      </c>
      <c r="B31" s="28">
        <v>120</v>
      </c>
      <c r="C31" s="10"/>
      <c r="D31" s="11"/>
      <c r="F31" s="27" t="s">
        <v>13</v>
      </c>
      <c r="G31" s="28">
        <v>120</v>
      </c>
      <c r="H31" s="10"/>
      <c r="I31" s="11"/>
      <c r="J31" s="2"/>
      <c r="K31" s="2"/>
      <c r="L31" s="2"/>
      <c r="M31" s="2"/>
    </row>
    <row r="32" spans="1:13" ht="15.75" thickBot="1" x14ac:dyDescent="0.3">
      <c r="A32" s="5" t="s">
        <v>8</v>
      </c>
      <c r="B32" s="6"/>
      <c r="C32" s="12">
        <f>B31*$C$8</f>
        <v>264</v>
      </c>
      <c r="D32" s="12">
        <f>B31*$D$8</f>
        <v>282</v>
      </c>
      <c r="F32" s="5" t="s">
        <v>9</v>
      </c>
      <c r="G32" s="6"/>
      <c r="H32" s="12">
        <f>G31*$H$8</f>
        <v>201.6</v>
      </c>
      <c r="I32" s="12">
        <f>G31*$I$8</f>
        <v>216</v>
      </c>
      <c r="J32" s="2"/>
      <c r="K32" s="2"/>
      <c r="L32" s="2"/>
      <c r="M32" s="2"/>
    </row>
    <row r="33" spans="1:13" ht="15.75" thickBot="1" x14ac:dyDescent="0.3">
      <c r="A33" s="5" t="s">
        <v>10</v>
      </c>
      <c r="B33" s="6"/>
      <c r="C33" s="12">
        <f>$C$9*12</f>
        <v>120</v>
      </c>
      <c r="D33" s="12">
        <f>$D$9*12</f>
        <v>128.39999999999998</v>
      </c>
      <c r="E33" s="29" t="s">
        <v>15</v>
      </c>
      <c r="F33" s="5" t="s">
        <v>11</v>
      </c>
      <c r="G33" s="6"/>
      <c r="H33" s="12">
        <f>$H$9*12</f>
        <v>151.44</v>
      </c>
      <c r="I33" s="12">
        <f>$I$9*12</f>
        <v>162</v>
      </c>
      <c r="J33" s="2"/>
      <c r="K33" s="2"/>
      <c r="L33" s="2"/>
      <c r="M33" s="2"/>
    </row>
    <row r="34" spans="1:13" ht="15.75" thickBot="1" x14ac:dyDescent="0.3">
      <c r="A34" s="13" t="s">
        <v>17</v>
      </c>
      <c r="B34" s="14"/>
      <c r="C34" s="15">
        <f>SUM(C32:C33)</f>
        <v>384</v>
      </c>
      <c r="D34" s="15">
        <f>SUM(D32:D33)</f>
        <v>410.4</v>
      </c>
      <c r="E34" s="29" t="s">
        <v>18</v>
      </c>
      <c r="F34" s="13" t="s">
        <v>17</v>
      </c>
      <c r="G34" s="14"/>
      <c r="H34" s="15">
        <f>SUM(H32:H33)</f>
        <v>353.03999999999996</v>
      </c>
      <c r="I34" s="15">
        <f>SUM(I32:I33)</f>
        <v>378</v>
      </c>
      <c r="J34" s="2"/>
      <c r="K34" s="2"/>
      <c r="L34" s="2"/>
      <c r="M34" s="2"/>
    </row>
    <row r="35" spans="1:13" ht="15.75" thickBot="1" x14ac:dyDescent="0.3">
      <c r="A35" s="13" t="s">
        <v>19</v>
      </c>
      <c r="B35" s="15"/>
      <c r="C35" s="12">
        <f>C34/B31</f>
        <v>3.2</v>
      </c>
      <c r="D35" s="12">
        <f>D34/B31</f>
        <v>3.42</v>
      </c>
      <c r="E35" s="2">
        <f>H35-C35</f>
        <v>-0.25800000000000045</v>
      </c>
      <c r="F35" s="13" t="s">
        <v>19</v>
      </c>
      <c r="G35" s="15"/>
      <c r="H35" s="12">
        <f>H34/G31</f>
        <v>2.9419999999999997</v>
      </c>
      <c r="I35" s="12">
        <f>I34/G31</f>
        <v>3.15</v>
      </c>
      <c r="J35" s="2"/>
      <c r="K35" s="2"/>
      <c r="L35" s="2"/>
      <c r="M35" s="2"/>
    </row>
    <row r="36" spans="1:13" ht="16.5" thickBot="1" x14ac:dyDescent="0.3">
      <c r="B36" s="4"/>
      <c r="C36" s="2"/>
      <c r="D36" s="54"/>
      <c r="E36" s="55" t="s">
        <v>20</v>
      </c>
      <c r="F36" s="56">
        <f>I34/D34</f>
        <v>0.92105263157894746</v>
      </c>
      <c r="G36" s="2"/>
      <c r="H36" s="2"/>
      <c r="I36" s="2"/>
      <c r="J36" s="2"/>
      <c r="K36" s="2"/>
      <c r="L36" s="2"/>
      <c r="M36" s="2"/>
    </row>
    <row r="37" spans="1:13" ht="19.5" thickBot="1" x14ac:dyDescent="0.35">
      <c r="A37" s="36" t="s">
        <v>21</v>
      </c>
      <c r="B37" s="37"/>
      <c r="C37" s="37"/>
      <c r="D37" s="37"/>
      <c r="E37" s="48"/>
      <c r="F37" s="53"/>
      <c r="G37" s="38"/>
      <c r="H37" s="39">
        <f>H34-C34</f>
        <v>-30.960000000000036</v>
      </c>
      <c r="I37" s="39">
        <f>I34-D34</f>
        <v>-32.399999999999977</v>
      </c>
      <c r="J37" s="2"/>
      <c r="K37" s="2"/>
      <c r="L37" s="2"/>
      <c r="M37" s="2"/>
    </row>
    <row r="38" spans="1:13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.75" x14ac:dyDescent="0.25">
      <c r="A39" s="1" t="s">
        <v>22</v>
      </c>
      <c r="B39" s="70"/>
      <c r="C39" s="70">
        <f>C26</f>
        <v>4.2</v>
      </c>
      <c r="D39" s="70" t="s">
        <v>23</v>
      </c>
      <c r="E39" s="71"/>
      <c r="F39" s="72"/>
      <c r="G39" s="70"/>
      <c r="H39" s="70">
        <f>H26</f>
        <v>4.2039999999999997</v>
      </c>
      <c r="I39" s="70" t="s">
        <v>23</v>
      </c>
      <c r="J39" s="2"/>
      <c r="K39" s="2"/>
      <c r="L39" s="2"/>
      <c r="M39" s="2"/>
    </row>
    <row r="40" spans="1:13" ht="15.75" x14ac:dyDescent="0.25">
      <c r="A40" s="1"/>
      <c r="B40" s="70"/>
      <c r="C40" s="70"/>
      <c r="D40" s="70"/>
      <c r="E40" s="71"/>
      <c r="F40" s="72"/>
      <c r="G40" s="70"/>
      <c r="H40" s="70"/>
      <c r="I40" s="70"/>
      <c r="J40" s="2"/>
      <c r="K40" s="2"/>
      <c r="L40" s="2"/>
      <c r="M40" s="2"/>
    </row>
    <row r="41" spans="1:13" ht="15.75" x14ac:dyDescent="0.25">
      <c r="A41" s="1" t="s">
        <v>24</v>
      </c>
      <c r="B41" s="70"/>
      <c r="C41" s="73" t="s">
        <v>59</v>
      </c>
      <c r="D41" s="70"/>
      <c r="E41" s="71"/>
      <c r="F41" s="72"/>
      <c r="G41" s="70"/>
      <c r="H41" s="70"/>
      <c r="I41" s="70"/>
      <c r="J41" s="2"/>
      <c r="K41" s="2"/>
      <c r="L41" s="2"/>
      <c r="M41" s="2"/>
    </row>
    <row r="42" spans="1:13" ht="15.75" x14ac:dyDescent="0.25">
      <c r="B42" s="57"/>
      <c r="C42" s="73" t="s">
        <v>60</v>
      </c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.75" x14ac:dyDescent="0.25">
      <c r="A44" s="17" t="s">
        <v>26</v>
      </c>
      <c r="B44" s="17"/>
      <c r="C44" s="17"/>
      <c r="D44" s="17"/>
      <c r="E44" s="16"/>
      <c r="F44" s="16"/>
      <c r="J44" s="2"/>
      <c r="K44" s="2"/>
      <c r="L44" s="2"/>
      <c r="M44" s="2"/>
    </row>
    <row r="45" spans="1:13" x14ac:dyDescent="0.25">
      <c r="A45" t="s">
        <v>27</v>
      </c>
      <c r="J45" s="2"/>
      <c r="K45" s="2"/>
      <c r="L45" s="2"/>
      <c r="M45" s="2"/>
    </row>
    <row r="46" spans="1:13" x14ac:dyDescent="0.25">
      <c r="A46" t="s">
        <v>28</v>
      </c>
      <c r="B46" t="s">
        <v>29</v>
      </c>
      <c r="J46" s="2"/>
      <c r="K46" s="2"/>
      <c r="L46" s="2"/>
      <c r="M46" s="2"/>
    </row>
    <row r="47" spans="1:13" x14ac:dyDescent="0.25">
      <c r="A47" t="s">
        <v>30</v>
      </c>
      <c r="B47" t="s">
        <v>31</v>
      </c>
      <c r="D47" t="s">
        <v>32</v>
      </c>
      <c r="J47" s="2"/>
      <c r="K47" s="2"/>
      <c r="L47" s="2"/>
      <c r="M47" s="2"/>
    </row>
    <row r="48" spans="1:13" x14ac:dyDescent="0.25">
      <c r="A48" t="s">
        <v>33</v>
      </c>
      <c r="B48" s="62">
        <v>377323</v>
      </c>
      <c r="C48" t="s">
        <v>34</v>
      </c>
      <c r="J48" s="3"/>
      <c r="K48" s="3"/>
      <c r="L48" s="3"/>
      <c r="M48" s="3"/>
    </row>
    <row r="49" spans="1:9" x14ac:dyDescent="0.25">
      <c r="A49" t="s">
        <v>35</v>
      </c>
      <c r="B49" s="62">
        <v>2100</v>
      </c>
    </row>
    <row r="50" spans="1:9" x14ac:dyDescent="0.25">
      <c r="B50" s="62"/>
    </row>
    <row r="51" spans="1:9" x14ac:dyDescent="0.25">
      <c r="A51" s="19" t="s">
        <v>36</v>
      </c>
      <c r="B51" s="62"/>
    </row>
    <row r="52" spans="1:9" x14ac:dyDescent="0.25">
      <c r="C52" s="18" t="s">
        <v>37</v>
      </c>
      <c r="H52" s="18" t="s">
        <v>38</v>
      </c>
    </row>
    <row r="53" spans="1:9" ht="15.75" thickBot="1" x14ac:dyDescent="0.3">
      <c r="B53" s="29" t="s">
        <v>39</v>
      </c>
      <c r="C53" s="18" t="s">
        <v>39</v>
      </c>
      <c r="G53" s="29" t="s">
        <v>39</v>
      </c>
      <c r="H53" s="18" t="s">
        <v>39</v>
      </c>
      <c r="I53" s="3"/>
    </row>
    <row r="54" spans="1:9" ht="15.75" thickBot="1" x14ac:dyDescent="0.3">
      <c r="A54" t="s">
        <v>40</v>
      </c>
      <c r="B54" s="61">
        <v>2.2000000000000002</v>
      </c>
      <c r="C54" s="3">
        <f>B48*C8</f>
        <v>830110.60000000009</v>
      </c>
      <c r="G54" s="32">
        <v>1.68</v>
      </c>
      <c r="H54" s="3">
        <f>B48*H8</f>
        <v>633902.64</v>
      </c>
      <c r="I54" s="3"/>
    </row>
    <row r="55" spans="1:9" ht="15.75" thickBot="1" x14ac:dyDescent="0.3">
      <c r="A55" t="s">
        <v>41</v>
      </c>
      <c r="B55" s="59">
        <v>10</v>
      </c>
      <c r="C55" s="63">
        <f>B49*C9*12</f>
        <v>252000</v>
      </c>
      <c r="G55" s="12">
        <v>12.62</v>
      </c>
      <c r="H55" s="63">
        <f>B49*H9*12</f>
        <v>318024</v>
      </c>
      <c r="I55" s="3"/>
    </row>
    <row r="56" spans="1:9" x14ac:dyDescent="0.25">
      <c r="A56" t="s">
        <v>42</v>
      </c>
      <c r="C56" s="3">
        <f>SUM(C54:C55)</f>
        <v>1082110.6000000001</v>
      </c>
      <c r="H56" s="3">
        <f>SUM(H54:H55)</f>
        <v>951926.64</v>
      </c>
      <c r="I56" s="3"/>
    </row>
    <row r="57" spans="1:9" x14ac:dyDescent="0.25">
      <c r="A57" t="s">
        <v>43</v>
      </c>
      <c r="C57" s="3">
        <f>ROUND(C56/B48,2)</f>
        <v>2.87</v>
      </c>
      <c r="D57" t="s">
        <v>23</v>
      </c>
      <c r="H57">
        <f>ROUND(H56/B48,2)</f>
        <v>2.52</v>
      </c>
      <c r="I57" t="s">
        <v>23</v>
      </c>
    </row>
    <row r="59" spans="1:9" x14ac:dyDescent="0.25">
      <c r="A59" s="19" t="s">
        <v>44</v>
      </c>
      <c r="C59" s="3">
        <f>C39</f>
        <v>4.2</v>
      </c>
      <c r="D59" t="s">
        <v>23</v>
      </c>
      <c r="H59" s="3">
        <f>H39</f>
        <v>4.2039999999999997</v>
      </c>
      <c r="I59" t="s">
        <v>23</v>
      </c>
    </row>
    <row r="60" spans="1:9" ht="30" x14ac:dyDescent="0.25">
      <c r="A60" s="74" t="s">
        <v>45</v>
      </c>
      <c r="C60" s="3">
        <f>B48*C39</f>
        <v>1584756.6</v>
      </c>
      <c r="D60" t="s">
        <v>39</v>
      </c>
      <c r="H60" s="3">
        <f>B48*H39</f>
        <v>1586265.892</v>
      </c>
      <c r="I60" s="3" t="s">
        <v>39</v>
      </c>
    </row>
    <row r="61" spans="1:9" x14ac:dyDescent="0.25">
      <c r="A61" s="74"/>
      <c r="C61" s="3"/>
      <c r="H61" s="3"/>
      <c r="I61" s="3"/>
    </row>
    <row r="62" spans="1:9" ht="30" customHeight="1" x14ac:dyDescent="0.25">
      <c r="A62" s="74" t="s">
        <v>46</v>
      </c>
      <c r="C62" s="64">
        <f>C60-H60</f>
        <v>-1509.2919999998994</v>
      </c>
      <c r="D62" t="s">
        <v>39</v>
      </c>
      <c r="E62" s="75" t="s">
        <v>47</v>
      </c>
      <c r="F62" s="76" t="s">
        <v>61</v>
      </c>
      <c r="G62" s="76"/>
      <c r="H62" s="76"/>
      <c r="I62" s="76"/>
    </row>
    <row r="63" spans="1:9" x14ac:dyDescent="0.25">
      <c r="D63" s="2"/>
      <c r="E63" s="2"/>
      <c r="F63" s="2"/>
      <c r="G63" s="2"/>
      <c r="H63" s="2"/>
      <c r="I63" s="2"/>
    </row>
    <row r="64" spans="1:9" x14ac:dyDescent="0.25">
      <c r="A64" t="s">
        <v>49</v>
      </c>
      <c r="C64" t="s">
        <v>62</v>
      </c>
      <c r="H64" s="3"/>
      <c r="I64" s="3"/>
    </row>
    <row r="65" spans="3:3" x14ac:dyDescent="0.25">
      <c r="C65" t="s">
        <v>63</v>
      </c>
    </row>
  </sheetData>
  <mergeCells count="1">
    <mergeCell ref="F62:I62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66" orientation="portrait" verticalDpi="0" r:id="rId1"/>
  <headerFooter>
    <oddHeader>&amp;RAnlage 1
Seite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56CB4-70FE-42F5-BE6C-F87E2823CC33}">
  <dimension ref="B3:G14"/>
  <sheetViews>
    <sheetView zoomScaleNormal="100" workbookViewId="0"/>
  </sheetViews>
  <sheetFormatPr baseColWidth="10" defaultColWidth="11.42578125" defaultRowHeight="15" x14ac:dyDescent="0.25"/>
  <sheetData>
    <row r="3" spans="2:7" x14ac:dyDescent="0.25">
      <c r="B3" s="19" t="s">
        <v>64</v>
      </c>
    </row>
    <row r="5" spans="2:7" x14ac:dyDescent="0.25">
      <c r="E5" s="18" t="s">
        <v>65</v>
      </c>
      <c r="F5" s="18"/>
      <c r="G5" s="18" t="s">
        <v>7</v>
      </c>
    </row>
    <row r="6" spans="2:7" x14ac:dyDescent="0.25">
      <c r="B6" s="19" t="s">
        <v>66</v>
      </c>
      <c r="E6" s="18" t="s">
        <v>23</v>
      </c>
      <c r="G6" s="18" t="s">
        <v>23</v>
      </c>
    </row>
    <row r="8" spans="2:7" x14ac:dyDescent="0.25">
      <c r="B8" t="s">
        <v>67</v>
      </c>
      <c r="E8">
        <v>1.83</v>
      </c>
      <c r="G8">
        <f>ROUND(E8*1.07, 2)</f>
        <v>1.96</v>
      </c>
    </row>
    <row r="10" spans="2:7" x14ac:dyDescent="0.25">
      <c r="B10" t="s">
        <v>68</v>
      </c>
      <c r="E10">
        <v>1.66</v>
      </c>
      <c r="G10">
        <f>ROUND(E10*1.07, 2)</f>
        <v>1.78</v>
      </c>
    </row>
    <row r="14" spans="2:7" x14ac:dyDescent="0.25">
      <c r="B14" s="19" t="s">
        <v>69</v>
      </c>
    </row>
  </sheetData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portrait" verticalDpi="0" r:id="rId1"/>
  <headerFooter>
    <oddHeader>&amp;RAnlage 1
Seite 6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74D69-70FF-45EA-875D-3D59DB3B1DB3}">
  <dimension ref="B3:G26"/>
  <sheetViews>
    <sheetView zoomScaleNormal="100" workbookViewId="0">
      <selection activeCell="B29" sqref="B29"/>
    </sheetView>
  </sheetViews>
  <sheetFormatPr baseColWidth="10" defaultColWidth="11.42578125" defaultRowHeight="15" x14ac:dyDescent="0.25"/>
  <sheetData>
    <row r="3" spans="2:7" x14ac:dyDescent="0.25">
      <c r="B3" s="19" t="s">
        <v>70</v>
      </c>
    </row>
    <row r="4" spans="2:7" x14ac:dyDescent="0.25">
      <c r="B4" s="19" t="s">
        <v>71</v>
      </c>
    </row>
    <row r="5" spans="2:7" x14ac:dyDescent="0.25">
      <c r="B5" s="19"/>
    </row>
    <row r="6" spans="2:7" x14ac:dyDescent="0.25">
      <c r="E6" s="18" t="s">
        <v>65</v>
      </c>
      <c r="F6" s="18"/>
      <c r="G6" s="18" t="s">
        <v>7</v>
      </c>
    </row>
    <row r="7" spans="2:7" x14ac:dyDescent="0.25">
      <c r="B7" s="19" t="s">
        <v>72</v>
      </c>
      <c r="E7" s="18" t="s">
        <v>23</v>
      </c>
      <c r="G7" s="18" t="s">
        <v>23</v>
      </c>
    </row>
    <row r="9" spans="2:7" x14ac:dyDescent="0.25">
      <c r="B9" t="s">
        <v>73</v>
      </c>
      <c r="E9" s="3">
        <v>1.68</v>
      </c>
      <c r="F9" s="3"/>
      <c r="G9" s="3">
        <f>ROUND(E9*1.07, 2)</f>
        <v>1.8</v>
      </c>
    </row>
    <row r="10" spans="2:7" x14ac:dyDescent="0.25">
      <c r="B10" t="s">
        <v>74</v>
      </c>
    </row>
    <row r="13" spans="2:7" x14ac:dyDescent="0.25">
      <c r="B13" s="19" t="s">
        <v>75</v>
      </c>
    </row>
    <row r="15" spans="2:7" x14ac:dyDescent="0.25">
      <c r="E15" s="18" t="s">
        <v>65</v>
      </c>
      <c r="F15" s="18"/>
      <c r="G15" s="18" t="s">
        <v>7</v>
      </c>
    </row>
    <row r="16" spans="2:7" x14ac:dyDescent="0.25">
      <c r="E16" s="18" t="s">
        <v>23</v>
      </c>
      <c r="G16" s="18" t="s">
        <v>23</v>
      </c>
    </row>
    <row r="18" spans="2:7" x14ac:dyDescent="0.25">
      <c r="B18" t="s">
        <v>76</v>
      </c>
      <c r="D18" t="s">
        <v>77</v>
      </c>
      <c r="E18" s="3">
        <v>12.62</v>
      </c>
      <c r="G18" s="3">
        <f>ROUND(E18*1.07,2)</f>
        <v>13.5</v>
      </c>
    </row>
    <row r="19" spans="2:7" x14ac:dyDescent="0.25">
      <c r="C19" s="30" t="s">
        <v>78</v>
      </c>
      <c r="E19" s="3">
        <v>22.72</v>
      </c>
      <c r="G19" s="3">
        <f t="shared" ref="G19:G26" si="0">ROUND(E19*1.07,2)</f>
        <v>24.31</v>
      </c>
    </row>
    <row r="20" spans="2:7" x14ac:dyDescent="0.25">
      <c r="C20" t="s">
        <v>79</v>
      </c>
      <c r="E20" s="3">
        <v>44.17</v>
      </c>
      <c r="G20" s="3">
        <f t="shared" si="0"/>
        <v>47.26</v>
      </c>
    </row>
    <row r="21" spans="2:7" x14ac:dyDescent="0.25">
      <c r="C21" t="s">
        <v>80</v>
      </c>
      <c r="E21" s="3">
        <v>63.1</v>
      </c>
      <c r="G21" s="3">
        <f t="shared" si="0"/>
        <v>67.52</v>
      </c>
    </row>
    <row r="22" spans="2:7" x14ac:dyDescent="0.25">
      <c r="B22" t="s">
        <v>81</v>
      </c>
      <c r="E22" s="3">
        <v>85.56</v>
      </c>
      <c r="G22" s="3">
        <f t="shared" si="0"/>
        <v>91.55</v>
      </c>
    </row>
    <row r="23" spans="2:7" x14ac:dyDescent="0.25">
      <c r="B23" t="s">
        <v>82</v>
      </c>
      <c r="E23" s="3">
        <v>142.61000000000001</v>
      </c>
      <c r="G23" s="3">
        <f t="shared" si="0"/>
        <v>152.59</v>
      </c>
    </row>
    <row r="24" spans="2:7" x14ac:dyDescent="0.25">
      <c r="B24" t="s">
        <v>83</v>
      </c>
      <c r="E24" s="3">
        <v>213.91</v>
      </c>
      <c r="G24" s="3">
        <f t="shared" si="0"/>
        <v>228.88</v>
      </c>
    </row>
    <row r="25" spans="2:7" x14ac:dyDescent="0.25">
      <c r="B25" t="s">
        <v>84</v>
      </c>
      <c r="E25" s="3">
        <v>570.41999999999996</v>
      </c>
      <c r="G25" s="3">
        <f t="shared" si="0"/>
        <v>610.35</v>
      </c>
    </row>
    <row r="26" spans="2:7" x14ac:dyDescent="0.25">
      <c r="B26" t="s">
        <v>85</v>
      </c>
      <c r="E26" s="3">
        <v>855.64</v>
      </c>
      <c r="G26" s="3">
        <f t="shared" si="0"/>
        <v>915.53</v>
      </c>
    </row>
  </sheetData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portrait" verticalDpi="0" r:id="rId1"/>
  <headerFooter>
    <oddHeader>&amp;RAnlage 1
Seite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PV Statur Quo</vt:lpstr>
      <vt:lpstr>PV 7,50 € Grundgebühr</vt:lpstr>
      <vt:lpstr>PV Verbr.geb. 1,83 € pro m³</vt:lpstr>
      <vt:lpstr>PV Verbr.geb. 2,00 € pro m³</vt:lpstr>
      <vt:lpstr>PV Mix Gebührenerhöhung</vt:lpstr>
      <vt:lpstr>Gebühren RaBu</vt:lpstr>
      <vt:lpstr>Preisblatt WRG</vt:lpstr>
      <vt:lpstr>'PV Statur Quo'!Druckbereich</vt:lpstr>
    </vt:vector>
  </TitlesOfParts>
  <Manager/>
  <Company>WSR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Kuke, Eberhard</dc:creator>
  <cp:keywords/>
  <dc:description/>
  <cp:lastModifiedBy>Antje Weißmantel-Schmidt</cp:lastModifiedBy>
  <cp:revision/>
  <dcterms:created xsi:type="dcterms:W3CDTF">2020-10-07T05:59:45Z</dcterms:created>
  <dcterms:modified xsi:type="dcterms:W3CDTF">2022-05-31T06:37:22Z</dcterms:modified>
  <cp:category/>
  <cp:contentStatus/>
</cp:coreProperties>
</file>